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1.7+\"/>
    </mc:Choice>
  </mc:AlternateContent>
  <xr:revisionPtr revIDLastSave="0" documentId="13_ncr:1_{96DB9867-5C29-442F-8B45-49099E787126}" xr6:coauthVersionLast="47" xr6:coauthVersionMax="47" xr10:uidLastSave="{00000000-0000-0000-0000-000000000000}"/>
  <bookViews>
    <workbookView xWindow="-120" yWindow="-120" windowWidth="29040" windowHeight="15840" tabRatio="913" xr2:uid="{00000000-000D-0000-FFFF-FFFF00000000}"/>
  </bookViews>
  <sheets>
    <sheet name="сводка затрат" sheetId="21" r:id="rId1"/>
    <sheet name="ССРСС" sheetId="22" r:id="rId2"/>
    <sheet name="Цена МАТ и ОБ по ТКП" sheetId="23" r:id="rId3"/>
    <sheet name="ИЦИ" sheetId="24" r:id="rId4"/>
    <sheet name="01-01-01" sheetId="11" r:id="rId5"/>
    <sheet name="01-01-02" sheetId="12" r:id="rId6"/>
    <sheet name="01-01-03" sheetId="13" r:id="rId7"/>
    <sheet name="01-01-04" sheetId="14" r:id="rId8"/>
    <sheet name="02-01-01" sheetId="2" r:id="rId9"/>
    <sheet name="02-01-02" sheetId="4" r:id="rId10"/>
    <sheet name="02-01-03" sheetId="5" r:id="rId11"/>
    <sheet name="02-01-04" sheetId="8" r:id="rId12"/>
    <sheet name="02-01-05" sheetId="10" r:id="rId13"/>
    <sheet name="09-01-01" sheetId="1" r:id="rId14"/>
    <sheet name="09-01-02" sheetId="3" r:id="rId15"/>
    <sheet name="09-01-03" sheetId="6" r:id="rId16"/>
    <sheet name="09-01-04" sheetId="7" r:id="rId17"/>
    <sheet name="09-01-05" sheetId="9" r:id="rId18"/>
    <sheet name="12-01-01" sheetId="15" r:id="rId19"/>
    <sheet name="12-01-02" sheetId="16" r:id="rId20"/>
    <sheet name="12-01-03" sheetId="17" r:id="rId21"/>
    <sheet name="12-01-04" sheetId="19" r:id="rId22"/>
  </sheets>
  <externalReferences>
    <externalReference r:id="rId23"/>
  </externalReferences>
  <definedNames>
    <definedName name="_xlnm._FilterDatabase" localSheetId="3" hidden="1">ИЦИ!$A$3:$H$8</definedName>
    <definedName name="_xlnm.Print_Titles" localSheetId="4">'01-01-01'!$4:$4</definedName>
    <definedName name="_xlnm.Print_Titles" localSheetId="5">'01-01-02'!$4:$4</definedName>
    <definedName name="_xlnm.Print_Titles" localSheetId="6">'01-01-03'!$4:$4</definedName>
    <definedName name="_xlnm.Print_Titles" localSheetId="7">'01-01-04'!$4:$4</definedName>
    <definedName name="_xlnm.Print_Titles" localSheetId="8">'02-01-01'!$28:$28</definedName>
    <definedName name="_xlnm.Print_Titles" localSheetId="9">'02-01-02'!$28:$28</definedName>
    <definedName name="_xlnm.Print_Titles" localSheetId="10">'02-01-03'!$28:$28</definedName>
    <definedName name="_xlnm.Print_Titles" localSheetId="11">'02-01-04'!$28:$28</definedName>
    <definedName name="_xlnm.Print_Titles" localSheetId="12">'02-01-05'!$27:$27</definedName>
    <definedName name="_xlnm.Print_Titles" localSheetId="13">'09-01-01'!$26:$26</definedName>
    <definedName name="_xlnm.Print_Titles" localSheetId="14">'09-01-02'!$26:$26</definedName>
    <definedName name="_xlnm.Print_Titles" localSheetId="15">'09-01-03'!$26:$26</definedName>
    <definedName name="_xlnm.Print_Titles" localSheetId="16">'09-01-04'!$26:$26</definedName>
    <definedName name="_xlnm.Print_Titles" localSheetId="17">'09-01-05'!$26:$26</definedName>
    <definedName name="_xlnm.Print_Titles" localSheetId="18">'12-01-01'!$12:$12</definedName>
    <definedName name="_xlnm.Print_Titles" localSheetId="19">'12-01-02'!$12:$12</definedName>
    <definedName name="_xlnm.Print_Titles" localSheetId="20">'12-01-03'!$12:$12</definedName>
    <definedName name="_xlnm.Print_Titles" localSheetId="21">'12-01-04'!$12:$12</definedName>
    <definedName name="_xlnm.Print_Titles" localSheetId="1">ССРСС!$24:$24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#REF!</definedName>
    <definedName name="_xlnm.Print_Area" localSheetId="4">'01-01-01'!$A$2:$G$30</definedName>
    <definedName name="_xlnm.Print_Area" localSheetId="5">'01-01-02'!$A$2:$G$29</definedName>
    <definedName name="_xlnm.Print_Area" localSheetId="6">'01-01-03'!$A$2:$G$29</definedName>
    <definedName name="_xlnm.Print_Area" localSheetId="7">'01-01-04'!$A$2:$G$29</definedName>
    <definedName name="_xlnm.Print_Area" localSheetId="8">'02-01-01'!$A$1:$P$100</definedName>
    <definedName name="_xlnm.Print_Area" localSheetId="9">'02-01-02'!$A$1:$P$98</definedName>
    <definedName name="_xlnm.Print_Area" localSheetId="10">'02-01-03'!$A$1:$P$100</definedName>
    <definedName name="_xlnm.Print_Area" localSheetId="11">'02-01-04'!$A$1:$P$101</definedName>
    <definedName name="_xlnm.Print_Area" localSheetId="12">'02-01-05'!$A$1:$P$126</definedName>
    <definedName name="_xlnm.Print_Area" localSheetId="13">'09-01-01'!$A$1:$P$56</definedName>
    <definedName name="_xlnm.Print_Area" localSheetId="14">'09-01-02'!$A$1:$P$56</definedName>
    <definedName name="_xlnm.Print_Area" localSheetId="15">'09-01-03'!$A$1:$P$56</definedName>
    <definedName name="_xlnm.Print_Area" localSheetId="16">'09-01-04'!$A$1:$P$50</definedName>
    <definedName name="_xlnm.Print_Area" localSheetId="17">'09-01-05'!$A$1:$P$50</definedName>
    <definedName name="_xlnm.Print_Area" localSheetId="18">'12-01-01'!$A$2:$E$22</definedName>
    <definedName name="_xlnm.Print_Area" localSheetId="19">'12-01-02'!$A$2:$E$22</definedName>
    <definedName name="_xlnm.Print_Area" localSheetId="20">'12-01-03'!$A$2:$E$22</definedName>
    <definedName name="_xlnm.Print_Area" localSheetId="21">'12-01-04'!$A$2:$E$23</definedName>
    <definedName name="_xlnm.Print_Area" localSheetId="1">ССРСС!$A$1:$H$72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4" l="1"/>
  <c r="G9" i="24" s="1"/>
  <c r="D8" i="24"/>
  <c r="G8" i="24" s="1"/>
  <c r="H10" i="23"/>
  <c r="D6" i="24" s="1"/>
  <c r="D7" i="24"/>
  <c r="E9" i="23"/>
  <c r="H9" i="23" s="1"/>
  <c r="E8" i="23"/>
  <c r="H8" i="23" s="1"/>
  <c r="A5" i="23"/>
  <c r="A6" i="23" s="1"/>
  <c r="A7" i="23" s="1"/>
  <c r="A8" i="23" s="1"/>
  <c r="A9" i="23" s="1"/>
  <c r="E5" i="23"/>
  <c r="H5" i="23" s="1"/>
  <c r="E4" i="23"/>
  <c r="H4" i="23" s="1"/>
  <c r="I7" i="24"/>
  <c r="D5" i="24"/>
  <c r="G5" i="24"/>
  <c r="H7" i="23"/>
  <c r="H6" i="23"/>
  <c r="G7" i="24" l="1"/>
  <c r="G6" i="24"/>
  <c r="D26" i="21" l="1"/>
  <c r="J8" i="21"/>
  <c r="J15" i="21" s="1"/>
  <c r="H8" i="21"/>
  <c r="H13" i="21" s="1"/>
  <c r="K8" i="21"/>
  <c r="H9" i="21"/>
  <c r="K9" i="21"/>
  <c r="K16" i="21" s="1"/>
  <c r="I13" i="21"/>
  <c r="I22" i="21"/>
  <c r="K22" i="21"/>
  <c r="J23" i="21"/>
  <c r="K5" i="21"/>
  <c r="K6" i="21" s="1"/>
  <c r="J5" i="21"/>
  <c r="J6" i="21" s="1"/>
  <c r="I5" i="21"/>
  <c r="H5" i="21"/>
  <c r="H6" i="21" s="1"/>
  <c r="K26" i="21"/>
  <c r="J26" i="21"/>
  <c r="I26" i="21"/>
  <c r="H26" i="21"/>
  <c r="L26" i="21" s="1"/>
  <c r="K25" i="21"/>
  <c r="J25" i="21"/>
  <c r="I25" i="21"/>
  <c r="H25" i="21"/>
  <c r="L25" i="21" s="1"/>
  <c r="K24" i="21"/>
  <c r="J24" i="21"/>
  <c r="I24" i="21"/>
  <c r="H24" i="21"/>
  <c r="L24" i="21" s="1"/>
  <c r="I23" i="21"/>
  <c r="H23" i="21"/>
  <c r="H22" i="21"/>
  <c r="H27" i="21" s="1"/>
  <c r="H30" i="21" s="1"/>
  <c r="K19" i="21"/>
  <c r="J19" i="21"/>
  <c r="I19" i="21"/>
  <c r="H19" i="21"/>
  <c r="K18" i="21"/>
  <c r="J18" i="21"/>
  <c r="I18" i="21"/>
  <c r="H18" i="21"/>
  <c r="K17" i="21"/>
  <c r="J17" i="21"/>
  <c r="I17" i="21"/>
  <c r="H17" i="21"/>
  <c r="J16" i="21"/>
  <c r="I16" i="21"/>
  <c r="H16" i="21"/>
  <c r="K15" i="21"/>
  <c r="I15" i="21"/>
  <c r="H15" i="21"/>
  <c r="J13" i="21"/>
  <c r="L12" i="21"/>
  <c r="L19" i="21" s="1"/>
  <c r="L11" i="21"/>
  <c r="L18" i="21" s="1"/>
  <c r="L10" i="21"/>
  <c r="L17" i="21" s="1"/>
  <c r="L9" i="21"/>
  <c r="L16" i="21" s="1"/>
  <c r="L8" i="21"/>
  <c r="I6" i="21"/>
  <c r="J22" i="21" l="1"/>
  <c r="K23" i="21"/>
  <c r="K27" i="21" s="1"/>
  <c r="K30" i="21" s="1"/>
  <c r="K13" i="21"/>
  <c r="K20" i="21"/>
  <c r="K29" i="21" s="1"/>
  <c r="I27" i="21"/>
  <c r="I30" i="21" s="1"/>
  <c r="I20" i="21"/>
  <c r="I29" i="21" s="1"/>
  <c r="L13" i="21"/>
  <c r="L5" i="21"/>
  <c r="L6" i="21"/>
  <c r="L15" i="21"/>
  <c r="J27" i="21"/>
  <c r="J30" i="21" s="1"/>
  <c r="H20" i="21"/>
  <c r="H29" i="21" s="1"/>
  <c r="J20" i="21"/>
  <c r="J29" i="21" s="1"/>
  <c r="L22" i="21"/>
  <c r="L23" i="21" l="1"/>
  <c r="L27" i="21" s="1"/>
  <c r="L20" i="21"/>
  <c r="L29" i="21" s="1"/>
  <c r="L30" i="21"/>
  <c r="C26" i="21" s="1"/>
  <c r="C25" i="21" l="1"/>
  <c r="C24" i="21"/>
  <c r="C22" i="21"/>
  <c r="C23" i="21"/>
  <c r="C21" i="21"/>
  <c r="C20" i="21"/>
  <c r="C6" i="21"/>
</calcChain>
</file>

<file path=xl/sharedStrings.xml><?xml version="1.0" encoding="utf-8"?>
<sst xmlns="http://schemas.openxmlformats.org/spreadsheetml/2006/main" count="3533" uniqueCount="704">
  <si>
    <t>СОГЛАСОВАНО:</t>
  </si>
  <si>
    <t>УТВЕРЖДАЮ:</t>
  </si>
  <si>
    <t/>
  </si>
  <si>
    <t>"____" ________________ 2025 года</t>
  </si>
  <si>
    <t>Р_1.1.7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</t>
  </si>
  <si>
    <t>(наименование стройки)</t>
  </si>
  <si>
    <t>ЛОКАЛЬНЫЙ РЕСУРСНЫЙ СМЕТНЫЙ РАСЧЕТ № 09-01-01</t>
  </si>
  <si>
    <t>(локальная смета)</t>
  </si>
  <si>
    <t xml:space="preserve">на ПНР КТПН-250кВА, </t>
  </si>
  <si>
    <t>(наименование работ и затрат, наименование объекта)</t>
  </si>
  <si>
    <t>Основание:</t>
  </si>
  <si>
    <t>дефектная ведомость</t>
  </si>
  <si>
    <t>Сметная стоимость</t>
  </si>
  <si>
    <t>тыс.руб.</t>
  </si>
  <si>
    <t xml:space="preserve">   прочих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</si>
  <si>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</si>
  <si>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</si>
  <si>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</si>
  <si>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</si>
  <si>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</si>
  <si>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4 кв. 2024г.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</si>
  <si>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</si>
  <si>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</si>
  <si>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</si>
  <si>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</si>
  <si>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</si>
  <si>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</si>
  <si>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</si>
  <si>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</si>
  <si>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</si>
  <si>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</si>
  <si>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</si>
  <si>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</si>
  <si>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</si>
  <si>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</si>
  <si>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</si>
  <si>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</si>
  <si>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КТПН-250кВА</t>
  </si>
  <si>
    <t>1</t>
  </si>
  <si>
    <t>ГЭСНп01-11-011-01</t>
  </si>
  <si>
    <t>Проверка наличия цепи между заземлителями и заземленными элементами</t>
  </si>
  <si>
    <t>100 измерений</t>
  </si>
  <si>
    <t>2</t>
  </si>
  <si>
    <t>ГЭСНп01-11-010-02</t>
  </si>
  <si>
    <t>Измерение сопротивления растеканию тока: контура с диагональю до 20 м</t>
  </si>
  <si>
    <t>измерение</t>
  </si>
  <si>
    <t>3</t>
  </si>
  <si>
    <t>ГЭСНп01-11-027-01</t>
  </si>
  <si>
    <t>Измерение токов утечки: или пробивного напряжения разрядника</t>
  </si>
  <si>
    <t>4</t>
  </si>
  <si>
    <t>ГЭСНп01-12-021-02</t>
  </si>
  <si>
    <t>Испытание аппарата коммутационного напряжением: до 35 кВ</t>
  </si>
  <si>
    <t>испытание</t>
  </si>
  <si>
    <t>5</t>
  </si>
  <si>
    <t>ГЭСНп01-11-029-02</t>
  </si>
  <si>
    <t>Испытание трансформаторного масла: на пробой</t>
  </si>
  <si>
    <t>6</t>
  </si>
  <si>
    <t>ГЭСНп01-02-002-01</t>
  </si>
  <si>
    <t>Трансформатор силовой трехфазный масляный двухобмоточный напряжением: до 11 кВ, мощностью до 0,32 МВА</t>
  </si>
  <si>
    <t>шт</t>
  </si>
  <si>
    <t>7</t>
  </si>
  <si>
    <t>ГЭСНп01-03-002-06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</si>
  <si>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</si>
  <si>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8</t>
  </si>
  <si>
    <t>ГЭСНп01-03-002-05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</si>
  <si>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</si>
  <si>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9</t>
  </si>
  <si>
    <t>ГЭСНп02-01-001-01</t>
  </si>
  <si>
    <t>Автоматизированная система управления I категории технической сложности с количеством каналов (Кобщ): 2</t>
  </si>
  <si>
    <t>система</t>
  </si>
  <si>
    <t>10</t>
  </si>
  <si>
    <t>ГЭСНп02-01-001-02</t>
  </si>
  <si>
    <t>Автоматизированная система управления I категории технической сложности с количеством каналов (Кобщ): за каждый канал свыше 2 до 9 добавлять к норме 02-01-001-01</t>
  </si>
  <si>
    <t>канал</t>
  </si>
  <si>
    <t>Итоги по смете:</t>
  </si>
  <si>
    <t xml:space="preserve">     Итого прямые затраты (справочно)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</si>
  <si>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</si>
  <si>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</si>
  <si>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</si>
  <si>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</si>
  <si>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</si>
  <si>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</si>
  <si>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</si>
  <si>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</si>
  <si>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</si>
  <si>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</si>
  <si>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</si>
  <si>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</si>
  <si>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 xml:space="preserve">          ПНР "вхолостую"</t>
  </si>
  <si>
    <t xml:space="preserve">          ПНР "под нагрузкой"</t>
  </si>
  <si>
    <t>ЛОКАЛЬНЫЙ РЕСУРСНЫЙ СМЕТНЫЙ РАСЧЕТ № 02-01-01</t>
  </si>
  <si>
    <t xml:space="preserve">на СМР КТПН-250кВА, </t>
  </si>
  <si>
    <t xml:space="preserve">   строительных работ</t>
  </si>
  <si>
    <t xml:space="preserve">   монтажных работ</t>
  </si>
  <si>
    <t xml:space="preserve">   оборудования</t>
  </si>
  <si>
    <t xml:space="preserve">Раздел 1. </t>
  </si>
  <si>
    <t>ГЭСН01-01-010-42</t>
  </si>
  <si>
    <t>Разработка грунта в отвал экскаваторами, вместимость ковша 0,25 м3, группа грунтов: 3</t>
  </si>
  <si>
    <t>1000 м3</t>
  </si>
  <si>
    <t>ГЭСН01-02-027-02</t>
  </si>
  <si>
    <t>Планировка площадей: механизированным способом, группа грунтов 2</t>
  </si>
  <si>
    <t>1000 м2</t>
  </si>
  <si>
    <t>ГЭСН27-04-001-01</t>
  </si>
  <si>
    <t>Устройство подстилающих и выравнивающих слоев оснований: из песка</t>
  </si>
  <si>
    <t>100 м3</t>
  </si>
  <si>
    <t>ФСБЦ-02.3.01.02-1118</t>
  </si>
  <si>
    <t>Песок природный для строительных работ II класс, средний</t>
  </si>
  <si>
    <t>м3</t>
  </si>
  <si>
    <t>ГЭСН27-04-001-04</t>
  </si>
  <si>
    <t>Устройство подстилающих и выравнивающих слоев оснований: из щебня</t>
  </si>
  <si>
    <t>ФСБЦ-02.2.05.04-2088</t>
  </si>
  <si>
    <t>Щебень из плотных горных пород для строительных работ М 600, фракция 20-40 мм</t>
  </si>
  <si>
    <t>Устройство фундаментов</t>
  </si>
  <si>
    <t>ГЭСН07-01-001-01</t>
  </si>
  <si>
    <t>Укладка блоков и плит ленточных фундаментов при глубине котлована до 4 м, масса конструкций: до 0,5 т</t>
  </si>
  <si>
    <t>100 шт</t>
  </si>
  <si>
    <t>ГЭСН07-01-001-02</t>
  </si>
  <si>
    <t>Укладка блоков и плит ленточных фундаментов при глубине котлована до 4 м, масса конструкций: до 1,5 т</t>
  </si>
  <si>
    <t>ФСБЦ-05.1.05.01-0096</t>
  </si>
  <si>
    <t>Балки фундаментные железобетонные, объем до 0,7 м3, бетон В15, расход арматуры до 50 кг/м3</t>
  </si>
  <si>
    <t>ГЭСН08-01-003-05</t>
  </si>
  <si>
    <t>Гидроизоляция стен, фундаментов: боковая оклеечная по выровненной поверхности бутовой кладки, кирпичу и бетону в 2 слоя</t>
  </si>
  <si>
    <t>100 м2</t>
  </si>
  <si>
    <t>11</t>
  </si>
  <si>
    <t>ГЭСН46-03-001-01</t>
  </si>
  <si>
    <t>Сверление установками алмазного бурения в железобетонных конструкциях вертикальных отверстий глубиной 200 мм диаметром: 20 мм</t>
  </si>
  <si>
    <t>100 отверстий</t>
  </si>
  <si>
    <t>12</t>
  </si>
  <si>
    <t>ГЭСН06-03-004-12</t>
  </si>
  <si>
    <t>Установка закладных деталей весом: свыше 4 до 20 кг</t>
  </si>
  <si>
    <t>т</t>
  </si>
  <si>
    <t>13</t>
  </si>
  <si>
    <t>ФСБЦ-08.4.01.02-0013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</si>
  <si>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</si>
  <si>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14</t>
  </si>
  <si>
    <t>ГЭСН09-05-003-02</t>
  </si>
  <si>
    <t>Постановка болтов: высокопрочных</t>
  </si>
  <si>
    <t>15</t>
  </si>
  <si>
    <t>ФСБЦ-01.7.15.01-1167</t>
  </si>
  <si>
    <t>Болт анкерный с гайкой стальной фрикционный расклинивающийся, с наружной резьбой М12, диаметр 16 мм, длина 180 мм</t>
  </si>
  <si>
    <t>16</t>
  </si>
  <si>
    <t>ГЭСНм08-02-231-05</t>
  </si>
  <si>
    <t>Прокладка труб гофрированных ПВХ в земле для защиты одного кабеля диаметром: 110 мм</t>
  </si>
  <si>
    <t>100 м</t>
  </si>
  <si>
    <t>17</t>
  </si>
  <si>
    <t>ГЭСНм08-02-231-10</t>
  </si>
  <si>
    <t>За каждую последующую трубу добавлять: к норме 08-02-231-05</t>
  </si>
  <si>
    <t>18</t>
  </si>
  <si>
    <t>ФСБЦ-24.3.03.06-0006</t>
  </si>
  <si>
    <t>Трубы полиэтиленовые дренажные гофрированные, диаметр 160 мм</t>
  </si>
  <si>
    <t>м</t>
  </si>
  <si>
    <t>19</t>
  </si>
  <si>
    <t>ГЭСН46-03-017-06</t>
  </si>
  <si>
    <t>Заделка отверстий, гнезд и борозд: в стенах и перегородках бетонных площадью свыше 0,1 до 0,2 м2</t>
  </si>
  <si>
    <t>Устройство заземления</t>
  </si>
  <si>
    <t>20</t>
  </si>
  <si>
    <t>ГЭСН01-01-010-41</t>
  </si>
  <si>
    <t>Разработка грунта в отвал экскаваторами, вместимость ковша 0,25 м3, группа грунтов: 2</t>
  </si>
  <si>
    <t>21</t>
  </si>
  <si>
    <t>ГЭСН33-04-015-01</t>
  </si>
  <si>
    <t>Устройство шин заземления опор ВЛ и подстанций</t>
  </si>
  <si>
    <t>10 м</t>
  </si>
  <si>
    <t>22</t>
  </si>
  <si>
    <t>ФСБЦ-08.3.07.01-0042</t>
  </si>
  <si>
    <t>Прокат стальной горячекатаный полосовой, марки стали Ст3сп, Ст3пс, размеры 40х4 мм</t>
  </si>
  <si>
    <t>23</t>
  </si>
  <si>
    <t>ГЭСН01-01-033-02</t>
  </si>
  <si>
    <t>Засыпка траншей и котлованов с перемещением грунта до 5 м бульдозерами мощностью: 59 кВт (80 л.с.), группа грунтов 2</t>
  </si>
  <si>
    <t>24</t>
  </si>
  <si>
    <t>ГЭСНм08-02-471-04</t>
  </si>
  <si>
    <t>Заземлитель вертикальный из круглой стали диаметром: 16 мм</t>
  </si>
  <si>
    <t>10 шт</t>
  </si>
  <si>
    <t>25</t>
  </si>
  <si>
    <t>ФСБЦ-08.3.04.02-0095</t>
  </si>
  <si>
    <t>Прокат стальной горячекатаный круглый, марки стали Ст3сп, Ст3пс, диаметр 14-50 мм</t>
  </si>
  <si>
    <t>Устройство маслоприемника</t>
  </si>
  <si>
    <t>26</t>
  </si>
  <si>
    <t>ГЭСН01-02-033-01
применительно</t>
  </si>
  <si>
    <t>Засыпка пазух котлованов спецсооружений дренирующим песком</t>
  </si>
  <si>
    <t>10 м3</t>
  </si>
  <si>
    <t>27</t>
  </si>
  <si>
    <t>ФСБЦ-02.2.05.04-2234</t>
  </si>
  <si>
    <t>Щебень из гравия для строительных работ М 800, фракция 20-40 мм</t>
  </si>
  <si>
    <t>Устройство ограждения</t>
  </si>
  <si>
    <t>28</t>
  </si>
  <si>
    <t>ГЭСН01-02-031-04</t>
  </si>
  <si>
    <t>Бурение ям глубиной до 2 м бурильно-крановыми машинами: на автомобиле, группа грунтов 2</t>
  </si>
  <si>
    <t>29</t>
  </si>
  <si>
    <t>ГЭСН06-01-001-02</t>
  </si>
  <si>
    <t>Устройство бетонных фундаментов общего назначения под колонны объемом: до 3 м3</t>
  </si>
  <si>
    <t>30</t>
  </si>
  <si>
    <t>31</t>
  </si>
  <si>
    <t>32</t>
  </si>
  <si>
    <t>ГЭСН09-08-001-03</t>
  </si>
  <si>
    <t>Установка металлических столбов высотой до 4 м: на подготовленный бетонный фундамент</t>
  </si>
  <si>
    <t>33</t>
  </si>
  <si>
    <t>ФСБЦ-08.1.06.01-0079</t>
  </si>
  <si>
    <t>Столб металлический оцинкованный для ограждений, толщина стенки 2,0 мм, размеры 60х60 мм, высота 3500 мм</t>
  </si>
  <si>
    <t>34</t>
  </si>
  <si>
    <t>ГЭСН01-02-061-02</t>
  </si>
  <si>
    <t>Засыпка вручную траншей, пазух котлованов и ям, группа грунтов: 2</t>
  </si>
  <si>
    <t>35</t>
  </si>
  <si>
    <t>ГЭСН09-08-002-05</t>
  </si>
  <si>
    <t>Устройство заграждений из готовых металлических решетчатых панелей: высотой до 2 м</t>
  </si>
  <si>
    <t>36</t>
  </si>
  <si>
    <t>ФСБЦ-08.1.06.03-0040</t>
  </si>
  <si>
    <t>Панель ограждения из плетеной оцинкованной сетки, размер ячейки 50х50 мм, диаметр проволоки 3 мм, по периметру сетки уголок размерами 40х40х4 мм, длина панели 2500 мм, высота панели 2030 мм</t>
  </si>
  <si>
    <t>м2</t>
  </si>
  <si>
    <t>37</t>
  </si>
  <si>
    <t>ГЭСН07-01-055-09</t>
  </si>
  <si>
    <t>Устройство калиток: без установки столбов при металлических оградах и оградах из панелей</t>
  </si>
  <si>
    <t>38</t>
  </si>
  <si>
    <t>ФСБЦ-08.1.06.05-0052</t>
  </si>
  <si>
    <t>Калитка сетчатая для секции заграждения в комплекте со стойкой, створкой, элементами крепления и врезным замком, покрытие цинк-порошковая эмаль, ширина калитки 1000 мм, высота калитки 1730 мм</t>
  </si>
  <si>
    <t>компл</t>
  </si>
  <si>
    <t>АКЗ металлоконструкций</t>
  </si>
  <si>
    <t>39</t>
  </si>
  <si>
    <t>ГЭСН13-07-001-02</t>
  </si>
  <si>
    <t>Обезжиривание поверхностей аппаратов и трубопроводов диаметром до 500 мм: уайт-спиритом</t>
  </si>
  <si>
    <t>40</t>
  </si>
  <si>
    <t>ГЭСН13-03-002-04</t>
  </si>
  <si>
    <t>Огрунтовка металлических поверхностей за один раз: грунтовкой ГФ-021</t>
  </si>
  <si>
    <t>41</t>
  </si>
  <si>
    <t>ГЭСН13-03-004-26</t>
  </si>
  <si>
    <t>Окраска металлических огрунтованных поверхностей: эмалью ПФ-115</t>
  </si>
  <si>
    <t xml:space="preserve">Итого по разделу 1 </t>
  </si>
  <si>
    <t>Раздел 2. КТПН-250/6/0,4кВ</t>
  </si>
  <si>
    <t>42</t>
  </si>
  <si>
    <t>ГЭСН33-04-029-06</t>
  </si>
  <si>
    <t>Установка оборудования для комплектных трансформаторных подстанций киоскового типа: тупиковых подстанций с воздушными вводами</t>
  </si>
  <si>
    <t>43</t>
  </si>
  <si>
    <t>ГЭСНм08-01-062-02</t>
  </si>
  <si>
    <t>Трансформатор силовой, автотрансформатор или масляный реактор, масса: до 3 т</t>
  </si>
  <si>
    <t>44</t>
  </si>
  <si>
    <t>ГЭСНм08-01-066-01
ограничитель</t>
  </si>
  <si>
    <t>Разрядник трехфазный напряжением: до 10 кВ</t>
  </si>
  <si>
    <t>45</t>
  </si>
  <si>
    <t>01.7.04.04-1006</t>
  </si>
  <si>
    <t>Замок</t>
  </si>
  <si>
    <t>46
О</t>
  </si>
  <si>
    <t>ТЦ_89.1.62.05_38_3811055623_01.12.2024_02_4</t>
  </si>
  <si>
    <t>Трансформаторная подстанция КТПН-250кВА</t>
  </si>
  <si>
    <t>47
О</t>
  </si>
  <si>
    <t>ТЦ_89.1.62.05_38_2225224300_01.12.2024_02_3</t>
  </si>
  <si>
    <t>Трансформатор ТМГ-250кВА</t>
  </si>
  <si>
    <t>Итого по разделу 2 КТПН-250/6/0,4кВ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</si>
  <si>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</si>
  <si>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</si>
  <si>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</si>
  <si>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     Оборудование, отсутствующее в ФРСН</t>
  </si>
  <si>
    <t xml:space="preserve">          Затраты труда машинистов</t>
  </si>
  <si>
    <t>ЛОКАЛЬНЫЙ РЕСУРСНЫЙ СМЕТНЫЙ РАСЧЕТ № 09-01-02</t>
  </si>
  <si>
    <t xml:space="preserve">на ПНР КТПН-400кВА, </t>
  </si>
  <si>
    <t>Раздел 1. КТПН-400кВА</t>
  </si>
  <si>
    <t>ГЭСНп01-02-002-02</t>
  </si>
  <si>
    <t>Трансформатор силовой трехфазный масляный двухобмоточный напряжением: до 11 кВ, мощностью до 1,6 МВА</t>
  </si>
  <si>
    <t>ЛОКАЛЬНЫЙ РЕСУРСНЫЙ СМЕТНЫЙ РАСЧЕТ № 02-01-02</t>
  </si>
  <si>
    <t xml:space="preserve">на СМР КТПН-400кВА, </t>
  </si>
  <si>
    <t>2 кв. 2024г.</t>
  </si>
  <si>
    <t>Раздел 2. КТПН-400/6/0,4кВ</t>
  </si>
  <si>
    <t>ТЦ_89.1.62.05_38_6319171724_01.12.2024_02_2.1</t>
  </si>
  <si>
    <t>Трансформатор ТМГ-400кВА</t>
  </si>
  <si>
    <t>ТЦ_89.1.62.05_38_3811067234_01.12.2024_02_5</t>
  </si>
  <si>
    <t>Трансформаторная подстанция КТПН-400кВА</t>
  </si>
  <si>
    <t>Итого по разделу 2 КТПН-400/6/0,4кВ</t>
  </si>
  <si>
    <t>ЛОКАЛЬНЫЙ РЕСУРСНЫЙ СМЕТНЫЙ РАСЧЕТ № 02-01-03</t>
  </si>
  <si>
    <t xml:space="preserve">на СМР КТПН-630кВА, </t>
  </si>
  <si>
    <t>Раздел 2. КТПН-630/6/0,4кВ</t>
  </si>
  <si>
    <t>44
О</t>
  </si>
  <si>
    <t>ТЦ_89.1.62.05_38_3811067234_01.12.2024_02_5.1</t>
  </si>
  <si>
    <t>Трансформаторная подстанция КТПН-630кВА</t>
  </si>
  <si>
    <t>45
О</t>
  </si>
  <si>
    <t>ТЦ_89.1.62.05_38_3811067234_18.06.2025_02_3</t>
  </si>
  <si>
    <t>Трансформатор ТМГ-630кВА</t>
  </si>
  <si>
    <t>46</t>
  </si>
  <si>
    <t>47</t>
  </si>
  <si>
    <t>Итого по разделу 2 КТПН-630/6/0,4кВ</t>
  </si>
  <si>
    <t>ЛОКАЛЬНЫЙ РЕСУРСНЫЙ СМЕТНЫЙ РАСЧЕТ № 09-01-03</t>
  </si>
  <si>
    <t xml:space="preserve">на ПНР КТПН 630кВА, </t>
  </si>
  <si>
    <t>Раздел 1. КТПН-630кВА</t>
  </si>
  <si>
    <t>ЛОКАЛЬНЫЙ РЕСУРСНЫЙ СМЕТНЫЙ РАСЧЕТ № 09-01-04</t>
  </si>
  <si>
    <t xml:space="preserve">на ПНР ТМГ -630кВА, </t>
  </si>
  <si>
    <t>ЛОКАЛЬНЫЙ РЕСУРСНЫЙ СМЕТНЫЙ РАСЧЕТ № 02-01-04</t>
  </si>
  <si>
    <t xml:space="preserve">на СМР ТМГ -630кВА, </t>
  </si>
  <si>
    <t>Раздел 2. Демонтажные работы. КТПН-630кВА</t>
  </si>
  <si>
    <t>Демонтаж/Трансформатор силовой, автотрансформатор или масляный реактор, масса: до 3 т</t>
  </si>
  <si>
    <t>ГЭСНм08-02-144-07</t>
  </si>
  <si>
    <t>Присоединение к зажимам жил проводов или кабелей сечением: до 240 мм2</t>
  </si>
  <si>
    <t>Итого по разделу 2 Демонтажные работы. КТПН-630кВА</t>
  </si>
  <si>
    <t>Раздел 3. КТПН-630/6/0,4кВ</t>
  </si>
  <si>
    <t>ГЭСНм08-01-068-03</t>
  </si>
  <si>
    <t>Шина сборная - одна полоса в фазе, медная или алюминиевая сечением: свыше 500 до 1000 мм2</t>
  </si>
  <si>
    <t>Итого по разделу 3 КТПН-630/6/0,4кВ</t>
  </si>
  <si>
    <t>ЛОКАЛЬНЫЙ РЕСУРСНЫЙ СМЕТНЫЙ РАСЧЕТ № 09-01-05</t>
  </si>
  <si>
    <t xml:space="preserve">на ПНР ВЛИ-0,4, </t>
  </si>
  <si>
    <t>ведомость</t>
  </si>
  <si>
    <t>4 кв. 2024 г.</t>
  </si>
  <si>
    <t>Раздел 1. Пусконаладочные работы ВЛИ-0,4</t>
  </si>
  <si>
    <t>ГЭСНп01-11-010-01</t>
  </si>
  <si>
    <t>Измерение сопротивления растеканию тока: заземлителя</t>
  </si>
  <si>
    <t>ГЭСНп01-11-013-01</t>
  </si>
  <si>
    <t>Замер полного сопротивления цепи "фаза-нуль"</t>
  </si>
  <si>
    <t>ГЭСНп01-11-027-02</t>
  </si>
  <si>
    <t>Измерение токов утечки: ограничителя напряжения</t>
  </si>
  <si>
    <t>ЛОКАЛЬНЫЙ РЕСУРСНЫЙ СМЕТНЫЙ РАСЧЕТ № 02-01-05</t>
  </si>
  <si>
    <t xml:space="preserve">на СМР ВЛИ-0,4кВ, </t>
  </si>
  <si>
    <t>Раздел 1. ВЛ-0,4кВ</t>
  </si>
  <si>
    <t>Развозка опор, материалов опор</t>
  </si>
  <si>
    <t>ГЭСН33-04-016-02</t>
  </si>
  <si>
    <t>Развозка конструкций и материалов опор ВЛ 0,38-10 кВ по трассе: одностоечных железобетонных опор</t>
  </si>
  <si>
    <t>ГЭСН33-04-016-05</t>
  </si>
  <si>
    <t>Развозка конструкций и материалов опор ВЛ 0,38-10 кВ по трассе: материалов оснастки одностоечных опор</t>
  </si>
  <si>
    <t>ГЭСН33-04-016-06</t>
  </si>
  <si>
    <t>Развозка конструкций и материалов опор ВЛ 0,38-10 кВ по трассе: материалов оснастки сложных опор</t>
  </si>
  <si>
    <t>Гидроизоляция опор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</si>
  <si>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</si>
  <si>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</si>
  <si>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01.2.03.03-0112</t>
  </si>
  <si>
    <t>Мастика битумная антикоррозионная (МБРХ)</t>
  </si>
  <si>
    <t>Установка опор</t>
  </si>
  <si>
    <t>ГЭСН33-04-003-01</t>
  </si>
  <si>
    <t>Установка железобетонных опор ВЛ 0,38; 6-10 кВ с траверсами без приставок: одностоечных</t>
  </si>
  <si>
    <t>05.1.02.07-0070</t>
  </si>
  <si>
    <t>Стойки опор железобетонные, объем до 0,5 м3, бетон В30, расход арматуры от 150 до 200 кг/м3</t>
  </si>
  <si>
    <t>ГЭСН33-04-003-02</t>
  </si>
  <si>
    <t>Установка железобетонных опор ВЛ 0,38; 6-10 кВ с траверсами без приставок: одностоечных с одним подкосом</t>
  </si>
  <si>
    <t>22.2.02.23-0161</t>
  </si>
  <si>
    <t>Узел крепления укоса У-1</t>
  </si>
  <si>
    <t>ГЭСН33-04-003-03</t>
  </si>
  <si>
    <t>Установка железобетонных опор ВЛ 0,38; 6-10 кВ с траверсами без приставок: одностоечных с двумя подкосами</t>
  </si>
  <si>
    <t>Подвеска проводов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</si>
  <si>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</si>
  <si>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</si>
  <si>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</si>
  <si>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ГЭСН33-04-017-03</t>
  </si>
  <si>
    <t>При изменении количества опор на 1 км ВЛИ добавлять или исключать: к норме 33-04-017-01</t>
  </si>
  <si>
    <t>21.2.01.01-0038</t>
  </si>
  <si>
    <t>Провод самонесущий изолированный СИП-2 3х95+1х95-0,6/1</t>
  </si>
  <si>
    <t>20.1.01.01-0012</t>
  </si>
  <si>
    <t>Зажимы анкерные для самонесущих изолированных проводов, диапазон сечений 95 мм2</t>
  </si>
  <si>
    <t>20.1.01.08-0019</t>
  </si>
  <si>
    <t>Зажимы ответвительные с проводами ответвлений сечением 16-95 мм2</t>
  </si>
  <si>
    <t>20.1.01.15-0012</t>
  </si>
  <si>
    <t>Зажимы соединительные изолированные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</si>
  <si>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</si>
  <si>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</t>
  </si>
  <si>
    <t>20.2.02.04-0012</t>
  </si>
  <si>
    <t>Колпачки изолирующие, диапазон сечений 16-150 мм2</t>
  </si>
  <si>
    <t>01.7.07.29-0241</t>
  </si>
  <si>
    <t>Хомуты (стяжки) атмосферостойкие из нейлона, цвет черный, размеры 370х4,8 мм</t>
  </si>
  <si>
    <t>25.1.06.03-0011</t>
  </si>
  <si>
    <t>Знаки нумерации опор контактной сети, стальные, оцинкованные, размеры 260х140 мм, толщина 0,8 мм (предупреждающий плакат)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</si>
  <si>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</si>
  <si>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</si>
  <si>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25.2.02.11-0051</t>
  </si>
  <si>
    <t>Скрепы для фиксации на промежуточных опорах, размер 20 мм</t>
  </si>
  <si>
    <t>20.1.02.07-1016</t>
  </si>
  <si>
    <t>Наконечники изолированные герметичные под опрессовку, с алюминиевой клеммой, диапазон сечений 95 мм2</t>
  </si>
  <si>
    <t>20.1.02.07-1012</t>
  </si>
  <si>
    <t>Наконечники изолированные герметичные под опрессовку, с алюминиевой клеммой, диапазон сечений 50 мм2</t>
  </si>
  <si>
    <t>20.1.01.11-0021</t>
  </si>
  <si>
    <t>Зажим плашечный соединительный ПС-1-1</t>
  </si>
  <si>
    <t>ГЭСН33-04-013-07</t>
  </si>
  <si>
    <t>Устройство ответвлений от ВЛИ-0,38 кВ к зданиям при количестве проводов в ответвлении 2: с использованием автогидроподъемника</t>
  </si>
  <si>
    <t>ответвление</t>
  </si>
  <si>
    <t>21.2.01.01-0062</t>
  </si>
  <si>
    <t>Провод самонесущий изолированный СИП-4 2х16-0,6/1</t>
  </si>
  <si>
    <t>01.7.15.01-1536</t>
  </si>
  <si>
    <t>Анкер-шурупы стальные оцинкованные с шестигранной головкой, диаметр 10 мм, длина 130 мм</t>
  </si>
  <si>
    <t>ГЭСН33-04-013-09</t>
  </si>
  <si>
    <t>Устройство ответвлений от ВЛИ-0,38 кВ к зданиям при количестве проводов в ответвлении 4: с использованием автогидроподъемника</t>
  </si>
  <si>
    <t>21.2.01.01-0065</t>
  </si>
  <si>
    <t>Провод самонесущий изолированный СИП-4 4х16-0,6/1</t>
  </si>
  <si>
    <t>48</t>
  </si>
  <si>
    <t>Монтаж ограничителей перенапряжений</t>
  </si>
  <si>
    <t>49</t>
  </si>
  <si>
    <t>ГЭСН33-04-018-01</t>
  </si>
  <si>
    <t>Монтаж ограничителей перенапряжения нелинейных (ОПН) на линиях электропередачи до 10 кВ: с использованием автогидроподъемника</t>
  </si>
  <si>
    <t>10 опор</t>
  </si>
  <si>
    <t>50</t>
  </si>
  <si>
    <t>62.1.05.02-1102</t>
  </si>
  <si>
    <t>Ограничитель перенапряжения нелинейный, класс напряжения 0,4 кВ, наибольшее длительно допустимое напряжение до 0,45 кВ, номинальный разрядный ток 10 кА, класс пропускной способности 1</t>
  </si>
  <si>
    <t>51</t>
  </si>
  <si>
    <t>20.2.06.04-0002</t>
  </si>
  <si>
    <t>Кронштейн ограничителя напряжений для железобетонных опор, оцинкованный</t>
  </si>
  <si>
    <t>Ввод в ТП</t>
  </si>
  <si>
    <t>52</t>
  </si>
  <si>
    <t>ГЭСНм08-02-409-09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</si>
  <si>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</si>
  <si>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53</t>
  </si>
  <si>
    <t>20.2.12.03-0002</t>
  </si>
  <si>
    <t>Трубы гибкие гофрированные двустенные из ПВХ, диаметр 63 мм</t>
  </si>
  <si>
    <t>54</t>
  </si>
  <si>
    <t>ГЭСНм08-02-148-02</t>
  </si>
  <si>
    <t>Кабель до 35 кВ в проложенных трубах, блоках и коробах, масса 1 м кабеля: до 2 кг</t>
  </si>
  <si>
    <t>55</t>
  </si>
  <si>
    <t>Заземление</t>
  </si>
  <si>
    <t>56</t>
  </si>
  <si>
    <t>Заземлитель вертикальный из круглой стали диаметром: 16 мм (20мм)</t>
  </si>
  <si>
    <t>57</t>
  </si>
  <si>
    <t>08.3.04.02-0095</t>
  </si>
  <si>
    <t>Прокат стальной горячекатаный круглый, марки стали Ст3сп, Ст3пс, диаметр 14-50 мм (20мм), L=2,5м</t>
  </si>
  <si>
    <t>58</t>
  </si>
  <si>
    <t>ГЭСНм08-02-472-09</t>
  </si>
  <si>
    <t>Проводник заземляющий открыто по строительным основаниям: из круглой стали диаметром 12 мм</t>
  </si>
  <si>
    <t>59</t>
  </si>
  <si>
    <t>08.3.04.02-0063</t>
  </si>
  <si>
    <t>Прокат стальной горячекатаный круглый, марки стали Ст3сп, Ст3пс, диаметр 5-12 мм (10 мм)</t>
  </si>
  <si>
    <t>60</t>
  </si>
  <si>
    <t>ГЭСН01-02-057-02</t>
  </si>
  <si>
    <t>Разработка грунта вручную в траншеях глубиной до 2 м без креплений с откосами, группа грунтов: 2</t>
  </si>
  <si>
    <t>61</t>
  </si>
  <si>
    <t>62</t>
  </si>
  <si>
    <t>08.3.07.01-0420</t>
  </si>
  <si>
    <t>Прокат стальной горячекатаный полосовой, марки стали 09Г2С, 12Г2С, размеры 40х6 мм</t>
  </si>
  <si>
    <t>63</t>
  </si>
  <si>
    <t>ГЭСН01-02-061-01</t>
  </si>
  <si>
    <t>Засыпка вручную траншей, пазух котлованов и ям, группа грунтов: 1</t>
  </si>
  <si>
    <t>64</t>
  </si>
  <si>
    <t>25.2.01.06-0031</t>
  </si>
  <si>
    <t>Зажим плашечный для заземляющего провода</t>
  </si>
  <si>
    <t>65</t>
  </si>
  <si>
    <t xml:space="preserve">          в том числе: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</si>
  <si>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</si>
  <si>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</si>
  <si>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</si>
  <si>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</si>
  <si>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</si>
  <si>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</si>
  <si>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</t>
  </si>
  <si>
    <t>1 853,00</t>
  </si>
  <si>
    <t xml:space="preserve">     ВСЕГО по смете</t>
  </si>
  <si>
    <t xml:space="preserve">     Всего c учетом "Перевод в текущий уровень цен 4 кв. 2024г.(Письмо Минстроя России от 18.10.2024 года № 61327-ИФ/09, прил.5.) 6,2600"</t>
  </si>
  <si>
    <t>296,00</t>
  </si>
  <si>
    <t xml:space="preserve">     Итого Поз. 1-2</t>
  </si>
  <si>
    <t>Итого по разделу 1 Вынос центров опор</t>
  </si>
  <si>
    <t>Кинф = 6,2600 (1)</t>
  </si>
  <si>
    <t>Перевод в текущий уровень цен 4 кв. 2024г.(Письмо Минстроя России от 18.10.2024 года № 61327-ИФ/09, прил.5.)</t>
  </si>
  <si>
    <t>Ки3 = 1,15 (п.13 ОУ и Прим.1)</t>
  </si>
  <si>
    <t>Организация и ликвидация работ для изысканий со сметной стоимостью до 30 тыс. руб. применяется К=2,5: 6%*2,5=15%</t>
  </si>
  <si>
    <t>Ки2 = 1,3</t>
  </si>
  <si>
    <t>Районный коэффициент</t>
  </si>
  <si>
    <t>Ки1 =</t>
  </si>
  <si>
    <t>Стадийность проектирования</t>
  </si>
  <si>
    <t>К2 = 1,196 (Внеш_тр)</t>
  </si>
  <si>
    <t>Расходы по внешнему транспорту в обоих направлениях при расстоянии проезда и перевозки в одном направлении св. 100 до 300 км, при экспедиционных условиях продолжительностью до 1 мес.</t>
  </si>
  <si>
    <t>К3 = 1,0875 (Внутр_тр)</t>
  </si>
  <si>
    <t>Расходы по внутреннему транспорту, при сметной стоимости полевых изыскательских работ, тыс. руб. табл. 4</t>
  </si>
  <si>
    <t xml:space="preserve">(41*1)*1,0875*1,196*(0,15+0,15+1)*1,15
</t>
  </si>
  <si>
    <t>СБЦ102-46-11-2</t>
  </si>
  <si>
    <t>знак</t>
  </si>
  <si>
    <t>Изготовление и установка знаков: Рабочие пункты: металлические трубки (штыри), дюбель-гвоздь и др.: 2 категория грунта</t>
  </si>
  <si>
    <t>К1 = 1,196 (Внеш_тр)</t>
  </si>
  <si>
    <t xml:space="preserve">(111*1)*1,0875*1,196*(0,15+0,15+1)*1,15
</t>
  </si>
  <si>
    <t>СБЦ102-48-1-2</t>
  </si>
  <si>
    <t>точка (выработка)</t>
  </si>
  <si>
    <t>Плановая и высотная привязка при расстоянии между точками (геологическими выработками) до 50 м: 2 категория сложности</t>
  </si>
  <si>
    <t>Раздел 1. Вынос центров опор</t>
  </si>
  <si>
    <t>Стоимость, руб.</t>
  </si>
  <si>
    <t>Расчет стоимости, руб.</t>
  </si>
  <si>
    <t>Обоснование стоимости</t>
  </si>
  <si>
    <t>Кол-во</t>
  </si>
  <si>
    <t>№ пп</t>
  </si>
  <si>
    <t>Сметный расчет составлен  на 4 кв 2024г</t>
  </si>
  <si>
    <t xml:space="preserve">Наименование объекта изысканий: </t>
  </si>
  <si>
    <t>СМЕТА № 01-01-01  Вынос центров КТПН-250кВА</t>
  </si>
  <si>
    <t>Форма 2п</t>
  </si>
  <si>
    <t>СМЕТА № 01-01-02  Вынос центров КТПН-400кВА</t>
  </si>
  <si>
    <t>СМЕТА № 01-01-03  Вынос центров КТПН-630кВА</t>
  </si>
  <si>
    <t xml:space="preserve">(111*18)*1,14*1,0875*(0,15+0,15+1)*1,15
</t>
  </si>
  <si>
    <t>Расходы по внешнему транспорту в обоих направлениях при расстоянии проезда и перевозки в одном направлении св. 25 до 100 км, при экспедиционных условиях продолжительностью до 1 мес.</t>
  </si>
  <si>
    <t>К1 = 1,14 (Внеш_тр)</t>
  </si>
  <si>
    <t xml:space="preserve">(41*18)*1,14*1,0875*(0,15+0,15+1)*1,15
</t>
  </si>
  <si>
    <t>К2 = 1,14 (Внеш_тр)</t>
  </si>
  <si>
    <t>31 744,00</t>
  </si>
  <si>
    <t>5 071,00</t>
  </si>
  <si>
    <t>Приложение № 7</t>
  </si>
  <si>
    <t xml:space="preserve">Утверждено приказом Минстроя РФ № 707/пр от 01 октября 2021 г c учетом изменений по приказу № 409/пр от 08.06.2023 года </t>
  </si>
  <si>
    <t>СМЕТА № 12-01-01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</si>
  <si>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0,42км), Проектная смета КТПН-250кВА</t>
  </si>
  <si>
    <t>Составлена в уровне цен на 4кв.2024г.</t>
  </si>
  <si>
    <t>Наименование
объекта проектирования или вида проектных работ</t>
  </si>
  <si>
    <t>Наименование, номера глав, таблиц, параграфов и пунктов МНЗ на проектные работы</t>
  </si>
  <si>
    <t>Расчет стоимости</t>
  </si>
  <si>
    <t>Сметная стоимость, руб.</t>
  </si>
  <si>
    <t>Раздел 1. Новый Раздел</t>
  </si>
  <si>
    <t>Комплектная трансформаторная подстанция класса напряжения 6-10 кВ на номинальное напряжение на стороне низкого напряжения 0,23-0,69 кВ проходная, киоскового типа, с количеством ячеек до 8, оборудованная распределительными устройствами высокого и низкого напряжения, автоматического включения резерва, полной мощностью: до 1 х 630 кВА включительно, 1 (1 подстанция)</t>
  </si>
  <si>
    <t>НЗ_СИТО_ИО "Строительство, реконструкция сетей инженерно-технического обеспечения и объектов инфраструктуры", таб.3.13 п.5.1 (НЗ_СИТО_ИО-3.13-5.1)</t>
  </si>
  <si>
    <t xml:space="preserve">(80800*1)*1,48
</t>
  </si>
  <si>
    <t>Ки2 =</t>
  </si>
  <si>
    <t>Индекс изменения сметной стоимости на 4 кв.2024 г. к уровню цен на 01.01.2021г. (Письмо Минстроя России от 18.10.2024 года № 61327-ИФ/09, прил.5.)</t>
  </si>
  <si>
    <t>Кинф = 1,4800 (1)</t>
  </si>
  <si>
    <t>Итого ``Коэфф. относительной стоимости``</t>
  </si>
  <si>
    <t>100%</t>
  </si>
  <si>
    <t xml:space="preserve">     Итого Поз. 1</t>
  </si>
  <si>
    <t>119 584,00</t>
  </si>
  <si>
    <t>СМЕТА № 12-01-02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</si>
  <si>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0,42км), Проектная смета КТПН-400кВА</t>
  </si>
  <si>
    <t>СМЕТА № 12-01-03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</si>
  <si>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0,42км), Проектная смета КТПН-630кВА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</si>
  <si>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0,42км), Проектная смета ВЛ-0,4кВ</t>
  </si>
  <si>
    <t>Воздушная линия электропередачи напряжением до 1 кВ, длиной:от 1 до 5 включительно, 1 (км)</t>
  </si>
  <si>
    <t>НЗ_СИТО_ИО "Строительство, реконструкция сетей инженерно-технического обеспечения и объектов инфраструктуры", таб.3.16 п.1-1 (НЗ_СИТО_ИО-3.16-1-1)</t>
  </si>
  <si>
    <t xml:space="preserve">21200+30176*1
</t>
  </si>
  <si>
    <t xml:space="preserve">     Итого Поз. 2</t>
  </si>
  <si>
    <t>76036,00</t>
  </si>
  <si>
    <t xml:space="preserve">     Всего c учетом "Индекс изменения сметной стоимости на 4 кв.2024 г. к уровню цен на 01.01.2021г. (Письмо Минстроя России от 18.10.2024 года № 61327-ИФ/09, прил.5.) 1,4800"</t>
  </si>
  <si>
    <t>76 036,00</t>
  </si>
  <si>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</si>
  <si>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</si>
  <si>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</si>
  <si>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</si>
  <si>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>(наименование организации)</t>
  </si>
  <si>
    <t>(ссылка на документ об утверждении)</t>
  </si>
  <si>
    <t>Составлен в текущем уровне цен 4 кв 2024г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</si>
  <si>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</si>
  <si>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</si>
  <si>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</si>
  <si>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</si>
  <si>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</si>
  <si>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</si>
  <si>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</si>
  <si>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1. Подготовка территории строительства, реконструкции, капитального ремонта</t>
  </si>
  <si>
    <t>01-01-01</t>
  </si>
  <si>
    <t>Вынос центров КТПН-250кВА</t>
  </si>
  <si>
    <t>01-01-02</t>
  </si>
  <si>
    <t>Вынос центров КТПН-400кВА</t>
  </si>
  <si>
    <t>01-01-03</t>
  </si>
  <si>
    <t>Вынос центров КТПН-630кВА</t>
  </si>
  <si>
    <t>Вынос центров опор ВЛ-0,4кВ</t>
  </si>
  <si>
    <t>Итого по Главе 1. "Подготовка территории строительства, реконструкции, капитального ремонта"</t>
  </si>
  <si>
    <t>Глава 2. Основные объекты строительства, реконструкции, капитального ремонта</t>
  </si>
  <si>
    <t>02-01-05</t>
  </si>
  <si>
    <t>СМР ВЛИ-0,4кВ</t>
  </si>
  <si>
    <t>02-01-01</t>
  </si>
  <si>
    <t>СМР КТПН-250кВА</t>
  </si>
  <si>
    <t>02-01-02</t>
  </si>
  <si>
    <t>СМР КТПН-400кВА</t>
  </si>
  <si>
    <t>02-01-03</t>
  </si>
  <si>
    <t>СМР КТПН-630кВА</t>
  </si>
  <si>
    <t>02-01-04</t>
  </si>
  <si>
    <t>СМР ТМГ -630кВА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</si>
  <si>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</si>
  <si>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</si>
  <si>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</si>
  <si>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</si>
  <si>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</si>
  <si>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</si>
  <si>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09-01-05</t>
  </si>
  <si>
    <t>ПНР ВЛИ-0,4</t>
  </si>
  <si>
    <t>ПНР КТПН 630кВА</t>
  </si>
  <si>
    <t>09-01-01</t>
  </si>
  <si>
    <t>ПНР КТПН-250кВА</t>
  </si>
  <si>
    <t>09-01-02</t>
  </si>
  <si>
    <t>ПНР КТПН-400кВА</t>
  </si>
  <si>
    <t>ПНР ТМГ -630кВА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</si>
  <si>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</si>
  <si>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</si>
  <si>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</si>
  <si>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Проектная смета ВЛ-0,4кВ</t>
  </si>
  <si>
    <t>12-01-01</t>
  </si>
  <si>
    <t>Проектная смета КТПН-250кВА</t>
  </si>
  <si>
    <t>12-01-02</t>
  </si>
  <si>
    <t>Проектная смета КТПН-400кВА</t>
  </si>
  <si>
    <t>12-01-03</t>
  </si>
  <si>
    <t>Проектная смета КТПН-630кВА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</si>
  <si>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</si>
  <si>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</si>
  <si>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</si>
  <si>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</si>
  <si>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</si>
  <si>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Итого по сводному расчету</t>
  </si>
  <si>
    <t>в том числе:</t>
  </si>
  <si>
    <t>ОТ</t>
  </si>
  <si>
    <t>ЭМ</t>
  </si>
  <si>
    <t>ОТм</t>
  </si>
  <si>
    <t>М</t>
  </si>
  <si>
    <t>НР</t>
  </si>
  <si>
    <t>СП</t>
  </si>
  <si>
    <t>оборудование</t>
  </si>
  <si>
    <t>прочие затраты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</si>
  <si>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</si>
  <si>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</si>
  <si>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</si>
  <si>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</si>
  <si>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</si>
  <si>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</si>
  <si>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</si>
  <si>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</si>
  <si>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</si>
  <si>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</si>
  <si>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</si>
  <si>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</si>
  <si>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сметной стоимостью 11 618,36 тыс. руб.</t>
  </si>
  <si>
    <t>№ 303-ФЗ от 3.08.2018</t>
  </si>
  <si>
    <t>НДС - 20%</t>
  </si>
  <si>
    <t>Итого "Налоги и обязательные платежи"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</si>
  <si>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</si>
  <si>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</si>
  <si>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</si>
  <si>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</si>
  <si>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</si>
  <si>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</si>
  <si>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</si>
  <si>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</si>
  <si>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</si>
  <si>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</si>
  <si>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</si>
  <si>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</si>
  <si>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</si>
  <si>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</si>
  <si>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2.</t>
  </si>
  <si>
    <t>Разбивка стоимость в текущих ценах (без НДС)</t>
  </si>
  <si>
    <t>Стоимость выполнения работ в ценах 2025 года</t>
  </si>
  <si>
    <t>1.3</t>
  </si>
  <si>
    <t>Стоимость выполнения работ в ценах 2026 года</t>
  </si>
  <si>
    <t>1.4</t>
  </si>
  <si>
    <t>Стоимость выполнения работ в ценах 2027 года</t>
  </si>
  <si>
    <t>1.5</t>
  </si>
  <si>
    <t>Стоимость выполнения работ в ценах 2028 года</t>
  </si>
  <si>
    <t>1.6</t>
  </si>
  <si>
    <t>Стоимость выполнения работ в ценах 2029 года</t>
  </si>
  <si>
    <t>1.7</t>
  </si>
  <si>
    <t xml:space="preserve">Итого </t>
  </si>
  <si>
    <t>Раздел 3.</t>
  </si>
  <si>
    <t>Стоимость объекта в ценах года финансирования работ (без НДС)</t>
  </si>
  <si>
    <t>3.1</t>
  </si>
  <si>
    <t>3.2</t>
  </si>
  <si>
    <t>3.3</t>
  </si>
  <si>
    <t>3.4</t>
  </si>
  <si>
    <t>3.5</t>
  </si>
  <si>
    <t>3.6</t>
  </si>
  <si>
    <t>Раздел 4.</t>
  </si>
  <si>
    <t>Стоимость объекта в ценах года финансирования работ (с НДС)</t>
  </si>
  <si>
    <t>4.1</t>
  </si>
  <si>
    <t>4.2</t>
  </si>
  <si>
    <t>4.3</t>
  </si>
  <si>
    <t>4.4</t>
  </si>
  <si>
    <t>4.5</t>
  </si>
  <si>
    <t>4.6</t>
  </si>
  <si>
    <t>Оценка полной стоимости инвестиционного проекта в прогнозных ценах соответствующих лет</t>
  </si>
  <si>
    <t>5.1</t>
  </si>
  <si>
    <t>Итого (без НДС)</t>
  </si>
  <si>
    <t>5.2</t>
  </si>
  <si>
    <t>Итого (с НДС)</t>
  </si>
  <si>
    <t>на проектные работы КТПН-250кВА</t>
  </si>
  <si>
    <t>на проектные работы КТПН-400кВА</t>
  </si>
  <si>
    <t>на проектные работы ВЛ-0,4кВ</t>
  </si>
  <si>
    <t>4кв. 2024г.</t>
  </si>
  <si>
    <t>Раздел 5.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</si>
  <si>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2026г</t>
    </r>
    <r>
      <rPr>
        <sz val="11"/>
        <rFont val="Times New Roman"/>
        <family val="1"/>
        <charset val="204"/>
      </rPr>
      <t xml:space="preserve"> с НДС (тыс. руб.)</t>
    </r>
  </si>
  <si>
    <t>2.1</t>
  </si>
  <si>
    <t>"Утвержден" "___"______________________20__г</t>
  </si>
  <si>
    <t>СВОДНЫЙ СМЕТНЫЙ РАСЧЕТ СТОИМОСТИ СТРОИТЕЛЬСТВА № ССРСС- O_1.1.7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</si>
  <si>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</si>
  <si>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</si>
  <si>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</si>
  <si>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</si>
  <si>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</si>
  <si>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</si>
  <si>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</si>
  <si>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</si>
  <si>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конъюнктурный анализ</t>
  </si>
  <si>
    <t>Итого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</si>
  <si>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</si>
  <si>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</si>
  <si>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</si>
  <si>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</si>
  <si>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</si>
  <si>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</si>
  <si>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</si>
  <si>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</si>
  <si>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Вынос точек, центров строительства</t>
  </si>
  <si>
    <t>СМР</t>
  </si>
  <si>
    <t>ВЛИ-0,4кВ</t>
  </si>
  <si>
    <t>за км</t>
  </si>
  <si>
    <t>ПНР</t>
  </si>
  <si>
    <t>ПИР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</si>
  <si>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</si>
  <si>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</si>
  <si>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01-01-01
01-01-02
01-01-03
01-01-04</t>
  </si>
  <si>
    <t>ЛС № 01-01-01, 01-01-02, 01-01-03, 01-01-04</t>
  </si>
  <si>
    <t>СМЕТА № 01-01-04  Вынос центров опор ВЛ-0,4кВ</t>
  </si>
  <si>
    <t>01-01-04</t>
  </si>
  <si>
    <t>ЛС № 02-01-01, 02-01-02, 02-01-03, 02-01-04</t>
  </si>
  <si>
    <t>02-01-01
02-01-02
02-01-03
02-01-04</t>
  </si>
  <si>
    <t>КТПН 6/0,4кВ</t>
  </si>
  <si>
    <t>ЛС № 02-01-05</t>
  </si>
  <si>
    <t>6кВ</t>
  </si>
  <si>
    <t>400/6/0,4 кВ</t>
  </si>
  <si>
    <t>250/6/0,4 кВ</t>
  </si>
  <si>
    <t>630/6/0,4 кВ</t>
  </si>
  <si>
    <t>Подстанция трасформаторная КТПН-400-6/0,4-У1</t>
  </si>
  <si>
    <t>на проектные работы КТПН-630кВА</t>
  </si>
  <si>
    <t>Трансформатор ТМГ-400/6-У1</t>
  </si>
  <si>
    <t>09-01-03</t>
  </si>
  <si>
    <t>09-01-04</t>
  </si>
  <si>
    <t>ЛС №09-01-01, ЛС №09-01-02, 09-01-03, 09-01-04, 09-01-05</t>
  </si>
  <si>
    <t>09-01-01
09-01-02
09-01-03
09-01-04
09-01-05</t>
  </si>
  <si>
    <t>СМЕТА № 12-01-04</t>
  </si>
  <si>
    <t>ЛС №12-01-01, 12-01-02, 12-01-03, 12-01-04</t>
  </si>
  <si>
    <t>12-01-01
12-01-02
12-01-03
12-01-04</t>
  </si>
  <si>
    <t>КТПН 6/0,4кВ, ВЛИ-0,4кВ</t>
  </si>
  <si>
    <t>12-01-04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</si>
</sst>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0.0"/>
    <numFmt numFmtId="165" formatCode="0.0000"/>
    <numFmt numFmtId="166" formatCode="0.000"/>
    <numFmt numFmtId="167" formatCode="0.0000000"/>
    <numFmt numFmtId="168" formatCode="0.00000"/>
    <numFmt numFmtId="169" formatCode="0.000000"/>
    <numFmt numFmtId="170" formatCode="###\ ###\ ###\ ##0.00"/>
    <numFmt numFmtId="171" formatCode="_-* #,##0.000_-;\-* #,##0.000_-;_-* &quot;-&quot;??_-;_-@_-"/>
    <numFmt numFmtId="172" formatCode="_-* #,##0.00\ _₽_-;\-* #,##0.00\ _₽_-;_-* &quot;-&quot;??\ _₽_-;_-@_-"/>
    <numFmt numFmtId="173" formatCode="#,##0.0"/>
    <numFmt numFmtId="174" formatCode="#,##0.0000000"/>
    <numFmt numFmtId="175" formatCode="#,##0.00000"/>
    <numFmt numFmtId="176" formatCode="####\ ###\ ###\ ##0.00"/>
  </numFmts>
  <fonts count="52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1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1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4" fillId="0" borderId="0"/>
    <xf numFmtId="0" fontId="16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0" fontId="4" fillId="0" borderId="0"/>
    <xf numFmtId="0" fontId="31" fillId="0" borderId="0"/>
    <xf numFmtId="0" fontId="31" fillId="0" borderId="0"/>
    <xf numFmtId="43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3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4" fontId="5" fillId="0" borderId="3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5" fillId="0" borderId="3" xfId="0" applyNumberFormat="1" applyFont="1" applyBorder="1"/>
    <xf numFmtId="49" fontId="5" fillId="0" borderId="0" xfId="0" applyNumberFormat="1" applyFont="1" applyAlignment="1">
      <alignment horizontal="center"/>
    </xf>
    <xf numFmtId="49" fontId="10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1" fontId="3" fillId="0" borderId="4" xfId="0" applyNumberFormat="1" applyFont="1" applyBorder="1" applyAlignment="1">
      <alignment horizontal="right" vertical="top" wrapText="1"/>
    </xf>
    <xf numFmtId="1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4" fontId="6" fillId="0" borderId="4" xfId="0" applyNumberFormat="1" applyFont="1" applyBorder="1" applyAlignment="1">
      <alignment horizontal="right" vertical="top" wrapText="1"/>
    </xf>
    <xf numFmtId="165" fontId="6" fillId="0" borderId="4" xfId="0" applyNumberFormat="1" applyFont="1" applyBorder="1" applyAlignment="1">
      <alignment horizontal="right" vertical="top" wrapText="1"/>
    </xf>
    <xf numFmtId="1" fontId="6" fillId="0" borderId="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166" fontId="3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7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8" fontId="3" fillId="0" borderId="4" xfId="0" applyNumberFormat="1" applyFont="1" applyBorder="1" applyAlignment="1">
      <alignment horizontal="center" vertical="top" wrapText="1"/>
    </xf>
    <xf numFmtId="167" fontId="6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8" fontId="6" fillId="0" borderId="4" xfId="0" applyNumberFormat="1" applyFont="1" applyBorder="1" applyAlignment="1">
      <alignment horizontal="right" vertical="top" wrapText="1"/>
    </xf>
    <xf numFmtId="169" fontId="6" fillId="0" borderId="4" xfId="0" applyNumberFormat="1" applyFont="1" applyBorder="1" applyAlignment="1">
      <alignment horizontal="right" vertical="top" wrapText="1"/>
    </xf>
    <xf numFmtId="0" fontId="15" fillId="0" borderId="0" xfId="1" applyFont="1"/>
    <xf numFmtId="0" fontId="16" fillId="0" borderId="0" xfId="1" applyFont="1"/>
    <xf numFmtId="49" fontId="17" fillId="0" borderId="0" xfId="1" applyNumberFormat="1" applyFont="1" applyAlignment="1">
      <alignment vertical="top" wrapText="1"/>
    </xf>
    <xf numFmtId="0" fontId="15" fillId="0" borderId="0" xfId="1" applyFont="1" applyAlignment="1">
      <alignment horizontal="right"/>
    </xf>
    <xf numFmtId="0" fontId="15" fillId="0" borderId="2" xfId="1" applyFont="1" applyBorder="1"/>
    <xf numFmtId="49" fontId="18" fillId="0" borderId="4" xfId="1" applyNumberFormat="1" applyFont="1" applyBorder="1" applyAlignment="1">
      <alignment horizontal="right" vertical="top"/>
    </xf>
    <xf numFmtId="0" fontId="15" fillId="0" borderId="4" xfId="1" applyFont="1" applyBorder="1" applyAlignment="1">
      <alignment vertical="top"/>
    </xf>
    <xf numFmtId="49" fontId="15" fillId="0" borderId="4" xfId="1" applyNumberFormat="1" applyFont="1" applyBorder="1" applyAlignment="1">
      <alignment horizontal="right" vertical="top"/>
    </xf>
    <xf numFmtId="49" fontId="18" fillId="0" borderId="0" xfId="1" applyNumberFormat="1" applyFont="1" applyAlignment="1">
      <alignment horizontal="right"/>
    </xf>
    <xf numFmtId="49" fontId="19" fillId="0" borderId="9" xfId="1" applyNumberFormat="1" applyFont="1" applyBorder="1" applyAlignment="1">
      <alignment horizontal="right" wrapText="1"/>
    </xf>
    <xf numFmtId="49" fontId="19" fillId="0" borderId="9" xfId="1" applyNumberFormat="1" applyFont="1" applyBorder="1" applyAlignment="1">
      <alignment horizontal="center" wrapText="1"/>
    </xf>
    <xf numFmtId="49" fontId="19" fillId="0" borderId="9" xfId="1" applyNumberFormat="1" applyFont="1" applyBorder="1" applyAlignment="1">
      <alignment wrapText="1"/>
    </xf>
    <xf numFmtId="0" fontId="15" fillId="0" borderId="9" xfId="1" applyFont="1" applyBorder="1" applyAlignment="1">
      <alignment wrapText="1"/>
    </xf>
    <xf numFmtId="0" fontId="15" fillId="0" borderId="9" xfId="1" applyFont="1" applyBorder="1"/>
    <xf numFmtId="2" fontId="15" fillId="0" borderId="7" xfId="1" applyNumberFormat="1" applyFont="1" applyBorder="1" applyAlignment="1">
      <alignment horizontal="right" vertical="top" wrapText="1"/>
    </xf>
    <xf numFmtId="0" fontId="15" fillId="0" borderId="7" xfId="1" applyFont="1" applyBorder="1" applyAlignment="1">
      <alignment horizontal="center" vertical="top" wrapText="1"/>
    </xf>
    <xf numFmtId="0" fontId="15" fillId="0" borderId="7" xfId="1" applyFont="1" applyBorder="1" applyAlignment="1">
      <alignment horizontal="left" vertical="top" wrapText="1"/>
    </xf>
    <xf numFmtId="1" fontId="15" fillId="0" borderId="7" xfId="1" applyNumberFormat="1" applyFont="1" applyBorder="1" applyAlignment="1">
      <alignment horizontal="center" vertical="top" wrapText="1"/>
    </xf>
    <xf numFmtId="49" fontId="15" fillId="0" borderId="7" xfId="1" applyNumberFormat="1" applyFont="1" applyBorder="1" applyAlignment="1">
      <alignment horizontal="center" vertical="top" wrapText="1"/>
    </xf>
    <xf numFmtId="0" fontId="17" fillId="0" borderId="4" xfId="1" applyFont="1" applyBorder="1" applyAlignment="1">
      <alignment horizontal="center" wrapText="1"/>
    </xf>
    <xf numFmtId="0" fontId="17" fillId="0" borderId="5" xfId="1" applyFont="1" applyBorder="1" applyAlignment="1">
      <alignment horizontal="center" wrapText="1"/>
    </xf>
    <xf numFmtId="0" fontId="21" fillId="0" borderId="7" xfId="1" applyFont="1" applyBorder="1" applyAlignment="1">
      <alignment horizontal="center" vertical="center" wrapText="1"/>
    </xf>
    <xf numFmtId="0" fontId="13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/>
    <xf numFmtId="0" fontId="22" fillId="0" borderId="0" xfId="1" applyFont="1"/>
    <xf numFmtId="0" fontId="23" fillId="0" borderId="0" xfId="1" applyFont="1"/>
    <xf numFmtId="0" fontId="23" fillId="0" borderId="0" xfId="1" applyFont="1" applyAlignment="1">
      <alignment horizontal="center" vertical="center"/>
    </xf>
    <xf numFmtId="4" fontId="15" fillId="0" borderId="7" xfId="1" applyNumberFormat="1" applyFont="1" applyBorder="1" applyAlignment="1">
      <alignment horizontal="right" vertical="top" wrapText="1"/>
    </xf>
    <xf numFmtId="0" fontId="24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top" wrapText="1"/>
    </xf>
    <xf numFmtId="0" fontId="25" fillId="0" borderId="0" xfId="4"/>
    <xf numFmtId="0" fontId="3" fillId="0" borderId="0" xfId="6" applyFont="1"/>
    <xf numFmtId="0" fontId="5" fillId="0" borderId="0" xfId="6" applyFont="1" applyAlignment="1">
      <alignment horizontal="right"/>
    </xf>
    <xf numFmtId="0" fontId="3" fillId="0" borderId="0" xfId="6" applyFont="1" applyAlignment="1">
      <alignment horizontal="left" wrapText="1"/>
    </xf>
    <xf numFmtId="0" fontId="3" fillId="0" borderId="0" xfId="6" applyFont="1" applyAlignment="1">
      <alignment horizontal="center" wrapText="1"/>
    </xf>
    <xf numFmtId="0" fontId="3" fillId="0" borderId="0" xfId="6" applyFont="1" applyAlignment="1">
      <alignment wrapText="1"/>
    </xf>
    <xf numFmtId="0" fontId="5" fillId="0" borderId="0" xfId="6" applyFont="1"/>
    <xf numFmtId="49" fontId="5" fillId="0" borderId="0" xfId="6" applyNumberFormat="1" applyFont="1" applyAlignment="1">
      <alignment horizontal="right"/>
    </xf>
    <xf numFmtId="0" fontId="5" fillId="0" borderId="0" xfId="6" applyFont="1" applyAlignment="1">
      <alignment horizontal="left" wrapText="1"/>
    </xf>
    <xf numFmtId="0" fontId="5" fillId="0" borderId="0" xfId="6" applyFont="1" applyAlignment="1">
      <alignment horizontal="center"/>
    </xf>
    <xf numFmtId="0" fontId="26" fillId="0" borderId="0" xfId="6" applyFont="1"/>
    <xf numFmtId="0" fontId="9" fillId="0" borderId="0" xfId="6" applyFont="1" applyAlignment="1">
      <alignment horizontal="center"/>
    </xf>
    <xf numFmtId="0" fontId="5" fillId="0" borderId="0" xfId="6" applyFont="1" applyAlignment="1">
      <alignment wrapText="1"/>
    </xf>
    <xf numFmtId="0" fontId="5" fillId="0" borderId="0" xfId="6" applyFont="1" applyAlignment="1">
      <alignment horizontal="center" wrapText="1"/>
    </xf>
    <xf numFmtId="0" fontId="8" fillId="0" borderId="0" xfId="6" applyFont="1" applyAlignment="1">
      <alignment vertical="top"/>
    </xf>
    <xf numFmtId="0" fontId="3" fillId="0" borderId="0" xfId="6" applyFont="1" applyAlignment="1">
      <alignment horizontal="left" vertical="center" wrapText="1"/>
    </xf>
    <xf numFmtId="0" fontId="3" fillId="0" borderId="0" xfId="6" applyFont="1" applyAlignment="1">
      <alignment horizontal="right" vertical="top" wrapText="1"/>
    </xf>
    <xf numFmtId="0" fontId="3" fillId="0" borderId="0" xfId="6" applyFont="1" applyAlignment="1">
      <alignment horizontal="left" vertical="top" wrapText="1"/>
    </xf>
    <xf numFmtId="0" fontId="8" fillId="0" borderId="0" xfId="6" applyFont="1" applyAlignment="1">
      <alignment horizontal="center"/>
    </xf>
    <xf numFmtId="0" fontId="8" fillId="0" borderId="0" xfId="6" applyFont="1"/>
    <xf numFmtId="0" fontId="26" fillId="0" borderId="0" xfId="6" applyFont="1" applyAlignment="1">
      <alignment horizontal="left"/>
    </xf>
    <xf numFmtId="0" fontId="3" fillId="0" borderId="10" xfId="6" applyFont="1" applyBorder="1" applyAlignment="1">
      <alignment horizontal="left" wrapText="1"/>
    </xf>
    <xf numFmtId="0" fontId="3" fillId="0" borderId="4" xfId="6" applyFont="1" applyBorder="1" applyAlignment="1">
      <alignment horizontal="center" vertical="top" wrapText="1"/>
    </xf>
    <xf numFmtId="0" fontId="29" fillId="0" borderId="0" xfId="6" applyFont="1" applyAlignment="1">
      <alignment horizontal="left" wrapText="1"/>
    </xf>
    <xf numFmtId="0" fontId="29" fillId="0" borderId="0" xfId="6" applyFont="1" applyAlignment="1">
      <alignment horizontal="center" wrapText="1"/>
    </xf>
    <xf numFmtId="0" fontId="29" fillId="0" borderId="0" xfId="6" applyFont="1" applyAlignment="1">
      <alignment wrapText="1"/>
    </xf>
    <xf numFmtId="0" fontId="28" fillId="0" borderId="0" xfId="6" applyFont="1" applyAlignment="1">
      <alignment horizontal="left" vertical="center" wrapText="1"/>
    </xf>
    <xf numFmtId="0" fontId="29" fillId="0" borderId="0" xfId="6" applyFont="1" applyAlignment="1">
      <alignment horizontal="right" vertical="top" wrapText="1"/>
    </xf>
    <xf numFmtId="0" fontId="29" fillId="0" borderId="0" xfId="6" applyFont="1" applyAlignment="1">
      <alignment horizontal="left" vertical="top" wrapText="1"/>
    </xf>
    <xf numFmtId="0" fontId="29" fillId="0" borderId="0" xfId="6" applyFont="1"/>
    <xf numFmtId="49" fontId="3" fillId="0" borderId="4" xfId="6" applyNumberFormat="1" applyFont="1" applyBorder="1" applyAlignment="1">
      <alignment horizontal="center" vertical="top" wrapText="1"/>
    </xf>
    <xf numFmtId="0" fontId="3" fillId="0" borderId="4" xfId="6" applyFont="1" applyBorder="1" applyAlignment="1">
      <alignment horizontal="left" vertical="top" wrapText="1"/>
    </xf>
    <xf numFmtId="4" fontId="3" fillId="0" borderId="4" xfId="6" applyNumberFormat="1" applyFont="1" applyBorder="1" applyAlignment="1">
      <alignment horizontal="right" vertical="top" wrapText="1"/>
    </xf>
    <xf numFmtId="0" fontId="6" fillId="0" borderId="4" xfId="6" applyFont="1" applyBorder="1"/>
    <xf numFmtId="4" fontId="6" fillId="0" borderId="4" xfId="6" applyNumberFormat="1" applyFont="1" applyBorder="1" applyAlignment="1">
      <alignment horizontal="right" vertical="top" wrapText="1"/>
    </xf>
    <xf numFmtId="4" fontId="6" fillId="0" borderId="4" xfId="6" applyNumberFormat="1" applyFont="1" applyBorder="1" applyAlignment="1">
      <alignment horizontal="right" vertical="top"/>
    </xf>
    <xf numFmtId="0" fontId="6" fillId="0" borderId="0" xfId="6" applyFont="1" applyAlignment="1">
      <alignment horizontal="right" vertical="top" wrapText="1"/>
    </xf>
    <xf numFmtId="0" fontId="26" fillId="0" borderId="0" xfId="6" applyFont="1" applyAlignment="1">
      <alignment horizontal="right" vertical="top" wrapText="1"/>
    </xf>
    <xf numFmtId="0" fontId="6" fillId="0" borderId="4" xfId="6" applyFont="1" applyBorder="1" applyAlignment="1">
      <alignment horizontal="right" vertical="top" wrapText="1"/>
    </xf>
    <xf numFmtId="0" fontId="3" fillId="0" borderId="4" xfId="6" applyFont="1" applyBorder="1"/>
    <xf numFmtId="0" fontId="32" fillId="0" borderId="4" xfId="7" applyFont="1" applyBorder="1" applyAlignment="1">
      <alignment horizontal="center" vertical="center" wrapText="1"/>
    </xf>
    <xf numFmtId="0" fontId="32" fillId="0" borderId="4" xfId="8" applyFont="1" applyBorder="1" applyAlignment="1">
      <alignment horizontal="center" wrapText="1"/>
    </xf>
    <xf numFmtId="49" fontId="33" fillId="2" borderId="4" xfId="7" applyNumberFormat="1" applyFont="1" applyFill="1" applyBorder="1" applyAlignment="1">
      <alignment horizontal="center" vertical="center" wrapText="1"/>
    </xf>
    <xf numFmtId="4" fontId="33" fillId="2" borderId="4" xfId="7" applyNumberFormat="1" applyFont="1" applyFill="1" applyBorder="1" applyAlignment="1">
      <alignment horizontal="right" vertical="center" wrapText="1"/>
    </xf>
    <xf numFmtId="49" fontId="32" fillId="0" borderId="4" xfId="7" applyNumberFormat="1" applyFont="1" applyBorder="1" applyAlignment="1">
      <alignment horizontal="center" vertical="center" wrapText="1"/>
    </xf>
    <xf numFmtId="4" fontId="32" fillId="0" borderId="4" xfId="7" applyNumberFormat="1" applyFont="1" applyBorder="1" applyAlignment="1">
      <alignment horizontal="right" vertical="center" wrapText="1"/>
    </xf>
    <xf numFmtId="4" fontId="32" fillId="0" borderId="4" xfId="7" applyNumberFormat="1" applyFont="1" applyBorder="1" applyAlignment="1">
      <alignment horizontal="center" vertical="center" wrapText="1"/>
    </xf>
    <xf numFmtId="4" fontId="33" fillId="2" borderId="4" xfId="7" applyNumberFormat="1" applyFont="1" applyFill="1" applyBorder="1" applyAlignment="1">
      <alignment horizontal="center" vertical="center" wrapText="1"/>
    </xf>
    <xf numFmtId="4" fontId="34" fillId="0" borderId="4" xfId="7" applyNumberFormat="1" applyFont="1" applyBorder="1" applyAlignment="1">
      <alignment horizontal="right" vertical="center" wrapText="1"/>
    </xf>
    <xf numFmtId="173" fontId="32" fillId="0" borderId="4" xfId="7" applyNumberFormat="1" applyFont="1" applyBorder="1" applyAlignment="1">
      <alignment horizontal="center" vertical="center" wrapText="1"/>
    </xf>
    <xf numFmtId="174" fontId="32" fillId="0" borderId="4" xfId="7" applyNumberFormat="1" applyFont="1" applyBorder="1" applyAlignment="1">
      <alignment horizontal="center" vertical="center" wrapText="1"/>
    </xf>
    <xf numFmtId="4" fontId="32" fillId="4" borderId="4" xfId="7" applyNumberFormat="1" applyFont="1" applyFill="1" applyBorder="1" applyAlignment="1">
      <alignment horizontal="right" vertical="center" wrapText="1"/>
    </xf>
    <xf numFmtId="0" fontId="32" fillId="0" borderId="0" xfId="4" applyFont="1"/>
    <xf numFmtId="173" fontId="34" fillId="3" borderId="4" xfId="7" applyNumberFormat="1" applyFont="1" applyFill="1" applyBorder="1" applyAlignment="1">
      <alignment horizontal="right" vertical="center" wrapText="1"/>
    </xf>
    <xf numFmtId="4" fontId="32" fillId="0" borderId="4" xfId="0" applyNumberFormat="1" applyFont="1" applyBorder="1" applyAlignment="1">
      <alignment horizontal="right" vertical="center" wrapText="1"/>
    </xf>
    <xf numFmtId="4" fontId="32" fillId="0" borderId="0" xfId="4" applyNumberFormat="1" applyFont="1"/>
    <xf numFmtId="173" fontId="32" fillId="0" borderId="4" xfId="7" applyNumberFormat="1" applyFont="1" applyBorder="1" applyAlignment="1">
      <alignment horizontal="right" vertical="center" wrapText="1"/>
    </xf>
    <xf numFmtId="175" fontId="32" fillId="0" borderId="0" xfId="4" applyNumberFormat="1" applyFont="1"/>
    <xf numFmtId="0" fontId="32" fillId="0" borderId="12" xfId="3" applyFont="1" applyBorder="1" applyAlignment="1">
      <alignment horizontal="center" vertical="center" wrapText="1"/>
    </xf>
    <xf numFmtId="0" fontId="32" fillId="0" borderId="13" xfId="3" applyFont="1" applyBorder="1" applyAlignment="1">
      <alignment horizontal="center" vertical="center" wrapText="1"/>
    </xf>
    <xf numFmtId="0" fontId="32" fillId="0" borderId="14" xfId="3" applyFont="1" applyBorder="1" applyAlignment="1">
      <alignment horizontal="center" vertical="center" wrapText="1"/>
    </xf>
    <xf numFmtId="0" fontId="32" fillId="0" borderId="15" xfId="3" applyFont="1" applyBorder="1" applyAlignment="1">
      <alignment horizontal="center" vertical="center" wrapText="1"/>
    </xf>
    <xf numFmtId="0" fontId="35" fillId="0" borderId="0" xfId="4" applyFont="1"/>
    <xf numFmtId="0" fontId="33" fillId="0" borderId="0" xfId="3" applyFont="1" applyAlignment="1">
      <alignment horizontal="right" vertical="top"/>
    </xf>
    <xf numFmtId="0" fontId="32" fillId="0" borderId="0" xfId="3" applyFont="1" applyAlignment="1">
      <alignment horizontal="left" vertical="center"/>
    </xf>
    <xf numFmtId="0" fontId="32" fillId="0" borderId="11" xfId="3" applyFont="1" applyBorder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32" fillId="0" borderId="0" xfId="3" applyFont="1" applyAlignment="1">
      <alignment horizontal="left" vertical="center" wrapText="1"/>
    </xf>
    <xf numFmtId="170" fontId="33" fillId="0" borderId="0" xfId="3" applyNumberFormat="1" applyFont="1" applyAlignment="1">
      <alignment horizontal="left" vertical="center"/>
    </xf>
    <xf numFmtId="0" fontId="37" fillId="0" borderId="0" xfId="3" applyFont="1" applyAlignment="1">
      <alignment horizontal="left" vertical="center"/>
    </xf>
    <xf numFmtId="0" fontId="33" fillId="0" borderId="0" xfId="3" applyFont="1" applyAlignment="1">
      <alignment horizontal="center" vertical="center"/>
    </xf>
    <xf numFmtId="0" fontId="32" fillId="0" borderId="13" xfId="3" applyFont="1" applyBorder="1" applyAlignment="1">
      <alignment horizontal="left" vertical="center" wrapText="1"/>
    </xf>
    <xf numFmtId="171" fontId="32" fillId="0" borderId="15" xfId="5" applyNumberFormat="1" applyFont="1" applyFill="1" applyBorder="1" applyAlignment="1">
      <alignment vertical="center" wrapText="1"/>
    </xf>
    <xf numFmtId="43" fontId="32" fillId="0" borderId="15" xfId="5" applyFont="1" applyFill="1" applyBorder="1" applyAlignment="1">
      <alignment horizontal="center" vertical="center" wrapText="1"/>
    </xf>
    <xf numFmtId="43" fontId="32" fillId="0" borderId="15" xfId="5" applyFont="1" applyFill="1" applyBorder="1" applyAlignment="1">
      <alignment vertical="center" wrapText="1"/>
    </xf>
    <xf numFmtId="43" fontId="32" fillId="0" borderId="16" xfId="5" applyFont="1" applyFill="1" applyBorder="1" applyAlignment="1">
      <alignment vertical="center" wrapText="1"/>
    </xf>
    <xf numFmtId="0" fontId="16" fillId="0" borderId="0" xfId="1" applyFont="1" applyAlignment="1">
      <alignment horizontal="left"/>
    </xf>
    <xf numFmtId="0" fontId="15" fillId="0" borderId="2" xfId="1" applyFont="1" applyBorder="1" applyAlignment="1">
      <alignment horizontal="left"/>
    </xf>
    <xf numFmtId="49" fontId="17" fillId="0" borderId="0" xfId="1" applyNumberFormat="1" applyFont="1" applyAlignment="1">
      <alignment horizontal="left" vertical="top" wrapText="1"/>
    </xf>
    <xf numFmtId="0" fontId="15" fillId="0" borderId="0" xfId="1" applyFont="1" applyAlignment="1">
      <alignment horizontal="left"/>
    </xf>
    <xf numFmtId="173" fontId="34" fillId="0" borderId="4" xfId="7" applyNumberFormat="1" applyFont="1" applyBorder="1" applyAlignment="1">
      <alignment horizontal="right" vertical="center" wrapText="1"/>
    </xf>
    <xf numFmtId="4" fontId="32" fillId="2" borderId="4" xfId="7" applyNumberFormat="1" applyFont="1" applyFill="1" applyBorder="1" applyAlignment="1">
      <alignment horizontal="right" vertical="center" wrapText="1"/>
    </xf>
    <xf numFmtId="174" fontId="32" fillId="2" borderId="4" xfId="7" applyNumberFormat="1" applyFont="1" applyFill="1" applyBorder="1" applyAlignment="1">
      <alignment horizontal="center" vertical="center" wrapText="1"/>
    </xf>
    <xf numFmtId="49" fontId="32" fillId="0" borderId="12" xfId="3" applyNumberFormat="1" applyFont="1" applyBorder="1" applyAlignment="1">
      <alignment horizontal="center" vertical="center" wrapText="1"/>
    </xf>
    <xf numFmtId="0" fontId="1" fillId="0" borderId="0" xfId="10"/>
    <xf numFmtId="0" fontId="1" fillId="0" borderId="0" xfId="10" applyAlignment="1">
      <alignment horizontal="left"/>
    </xf>
    <xf numFmtId="0" fontId="1" fillId="0" borderId="4" xfId="10" applyBorder="1"/>
    <xf numFmtId="0" fontId="42" fillId="0" borderId="4" xfId="10" applyFont="1" applyBorder="1" applyAlignment="1">
      <alignment horizontal="center" vertical="center" wrapText="1"/>
    </xf>
    <xf numFmtId="0" fontId="1" fillId="0" borderId="4" xfId="10" applyBorder="1" applyAlignment="1">
      <alignment vertical="center"/>
    </xf>
    <xf numFmtId="0" fontId="1" fillId="0" borderId="4" xfId="10" applyBorder="1" applyAlignment="1">
      <alignment horizontal="center" vertical="center"/>
    </xf>
    <xf numFmtId="0" fontId="44" fillId="0" borderId="4" xfId="10" applyFont="1" applyBorder="1" applyAlignment="1">
      <alignment horizontal="center" vertical="center" wrapText="1"/>
    </xf>
    <xf numFmtId="0" fontId="42" fillId="0" borderId="4" xfId="10" applyFont="1" applyBorder="1" applyAlignment="1">
      <alignment horizontal="center" vertical="center"/>
    </xf>
    <xf numFmtId="0" fontId="43" fillId="0" borderId="4" xfId="10" applyFont="1" applyBorder="1" applyAlignment="1">
      <alignment horizontal="center" vertical="center" wrapText="1"/>
    </xf>
    <xf numFmtId="4" fontId="42" fillId="0" borderId="4" xfId="10" applyNumberFormat="1" applyFont="1" applyBorder="1" applyAlignment="1">
      <alignment vertical="center"/>
    </xf>
    <xf numFmtId="49" fontId="1" fillId="0" borderId="0" xfId="10" applyNumberFormat="1" applyAlignment="1">
      <alignment vertical="center"/>
    </xf>
    <xf numFmtId="0" fontId="1" fillId="0" borderId="0" xfId="10" applyAlignment="1">
      <alignment vertical="center"/>
    </xf>
    <xf numFmtId="0" fontId="45" fillId="0" borderId="4" xfId="10" applyFont="1" applyBorder="1" applyAlignment="1">
      <alignment horizontal="center" vertical="center" wrapText="1"/>
    </xf>
    <xf numFmtId="4" fontId="1" fillId="0" borderId="0" xfId="10" applyNumberFormat="1"/>
    <xf numFmtId="43" fontId="0" fillId="0" borderId="0" xfId="11" applyFont="1"/>
    <xf numFmtId="172" fontId="1" fillId="0" borderId="0" xfId="10" applyNumberFormat="1"/>
    <xf numFmtId="0" fontId="25" fillId="0" borderId="0" xfId="4" applyAlignment="1">
      <alignment horizontal="left"/>
    </xf>
    <xf numFmtId="0" fontId="25" fillId="0" borderId="4" xfId="3" applyBorder="1" applyAlignment="1">
      <alignment horizontal="center" vertical="center" wrapText="1"/>
    </xf>
    <xf numFmtId="0" fontId="25" fillId="0" borderId="0" xfId="4" applyAlignment="1">
      <alignment horizontal="center"/>
    </xf>
    <xf numFmtId="49" fontId="46" fillId="0" borderId="4" xfId="3" applyNumberFormat="1" applyFont="1" applyBorder="1" applyAlignment="1">
      <alignment horizontal="center" vertical="center" wrapText="1"/>
    </xf>
    <xf numFmtId="0" fontId="25" fillId="0" borderId="4" xfId="3" applyBorder="1" applyAlignment="1">
      <alignment horizontal="left" vertical="center" wrapText="1"/>
    </xf>
    <xf numFmtId="170" fontId="25" fillId="0" borderId="4" xfId="3" applyNumberFormat="1" applyBorder="1" applyAlignment="1">
      <alignment horizontal="center" vertical="center" wrapText="1"/>
    </xf>
    <xf numFmtId="170" fontId="47" fillId="0" borderId="4" xfId="3" applyNumberFormat="1" applyFont="1" applyBorder="1" applyAlignment="1">
      <alignment horizontal="left" vertical="center" wrapText="1"/>
    </xf>
    <xf numFmtId="170" fontId="25" fillId="0" borderId="4" xfId="3" applyNumberFormat="1" applyBorder="1" applyAlignment="1">
      <alignment vertical="center" wrapText="1"/>
    </xf>
    <xf numFmtId="4" fontId="25" fillId="0" borderId="0" xfId="4" applyNumberFormat="1"/>
    <xf numFmtId="0" fontId="10" fillId="0" borderId="0" xfId="1" applyFont="1"/>
    <xf numFmtId="171" fontId="5" fillId="0" borderId="3" xfId="9" applyNumberFormat="1" applyFont="1" applyBorder="1" applyAlignment="1">
      <alignment horizontal="right"/>
    </xf>
    <xf numFmtId="4" fontId="41" fillId="0" borderId="4" xfId="10" applyNumberFormat="1" applyFont="1" applyBorder="1" applyAlignment="1">
      <alignment vertical="center"/>
    </xf>
    <xf numFmtId="0" fontId="48" fillId="0" borderId="4" xfId="10" applyFont="1" applyBorder="1" applyAlignment="1">
      <alignment horizontal="center" vertical="center" wrapText="1"/>
    </xf>
    <xf numFmtId="0" fontId="49" fillId="0" borderId="5" xfId="0" applyFont="1" applyBorder="1" applyAlignment="1">
      <alignment vertical="top" wrapText="1"/>
    </xf>
    <xf numFmtId="4" fontId="49" fillId="0" borderId="4" xfId="0" applyNumberFormat="1" applyFont="1" applyBorder="1" applyAlignment="1">
      <alignment horizontal="center" vertical="center" wrapText="1"/>
    </xf>
    <xf numFmtId="0" fontId="50" fillId="0" borderId="4" xfId="10" applyFont="1" applyBorder="1" applyAlignment="1">
      <alignment horizontal="center" vertical="center" wrapText="1"/>
    </xf>
    <xf numFmtId="0" fontId="50" fillId="0" borderId="4" xfId="10" applyFont="1" applyBorder="1" applyAlignment="1">
      <alignment horizontal="left" vertical="center" wrapText="1"/>
    </xf>
    <xf numFmtId="2" fontId="42" fillId="0" borderId="4" xfId="10" applyNumberFormat="1" applyFont="1" applyBorder="1" applyAlignment="1">
      <alignment horizontal="center" vertical="center" wrapText="1"/>
    </xf>
    <xf numFmtId="0" fontId="50" fillId="0" borderId="4" xfId="7" applyFont="1" applyBorder="1" applyAlignment="1">
      <alignment vertical="center" wrapText="1"/>
    </xf>
    <xf numFmtId="0" fontId="33" fillId="0" borderId="0" xfId="3" applyFont="1" applyAlignment="1">
      <alignment horizontal="center" vertical="center"/>
    </xf>
    <xf numFmtId="0" fontId="32" fillId="3" borderId="1" xfId="3" applyFont="1" applyFill="1" applyBorder="1" applyAlignment="1">
      <alignment horizontal="center" vertical="center" wrapText="1"/>
    </xf>
    <xf numFmtId="0" fontId="36" fillId="0" borderId="0" xfId="3" applyFont="1" applyAlignment="1">
      <alignment horizontal="center" vertical="center"/>
    </xf>
    <xf numFmtId="0" fontId="36" fillId="0" borderId="0" xfId="3" applyFont="1" applyAlignment="1">
      <alignment horizontal="left" vertical="center" wrapText="1"/>
    </xf>
    <xf numFmtId="0" fontId="32" fillId="0" borderId="7" xfId="7" applyFont="1" applyBorder="1" applyAlignment="1">
      <alignment horizontal="center" vertical="center" wrapText="1"/>
    </xf>
    <xf numFmtId="0" fontId="32" fillId="0" borderId="8" xfId="7" applyFont="1" applyBorder="1" applyAlignment="1">
      <alignment horizontal="center" vertical="center" wrapText="1"/>
    </xf>
    <xf numFmtId="49" fontId="32" fillId="0" borderId="17" xfId="7" applyNumberFormat="1" applyFont="1" applyBorder="1" applyAlignment="1">
      <alignment horizontal="center" vertical="center" wrapText="1"/>
    </xf>
    <xf numFmtId="49" fontId="32" fillId="0" borderId="18" xfId="7" applyNumberFormat="1" applyFont="1" applyBorder="1" applyAlignment="1">
      <alignment horizontal="center" vertical="center" wrapText="1"/>
    </xf>
    <xf numFmtId="49" fontId="32" fillId="0" borderId="19" xfId="7" applyNumberFormat="1" applyFont="1" applyBorder="1" applyAlignment="1">
      <alignment horizontal="center" vertical="center" wrapText="1"/>
    </xf>
    <xf numFmtId="49" fontId="32" fillId="0" borderId="20" xfId="7" applyNumberFormat="1" applyFont="1" applyBorder="1" applyAlignment="1">
      <alignment horizontal="center" vertical="center" wrapText="1"/>
    </xf>
    <xf numFmtId="0" fontId="32" fillId="0" borderId="5" xfId="7" applyFont="1" applyBorder="1" applyAlignment="1">
      <alignment horizontal="center" vertical="center" wrapText="1"/>
    </xf>
    <xf numFmtId="0" fontId="32" fillId="0" borderId="3" xfId="7" applyFont="1" applyBorder="1" applyAlignment="1">
      <alignment horizontal="center" vertical="center" wrapText="1"/>
    </xf>
    <xf numFmtId="0" fontId="32" fillId="0" borderId="6" xfId="7" applyFont="1" applyBorder="1" applyAlignment="1">
      <alignment horizontal="center" vertical="center" wrapText="1"/>
    </xf>
    <xf numFmtId="0" fontId="32" fillId="0" borderId="5" xfId="8" applyFont="1" applyBorder="1" applyAlignment="1">
      <alignment horizontal="center" wrapText="1"/>
    </xf>
    <xf numFmtId="0" fontId="32" fillId="0" borderId="6" xfId="8" applyFont="1" applyBorder="1" applyAlignment="1">
      <alignment horizontal="center" wrapText="1"/>
    </xf>
    <xf numFmtId="0" fontId="33" fillId="2" borderId="5" xfId="7" applyFont="1" applyFill="1" applyBorder="1" applyAlignment="1">
      <alignment horizontal="left" vertical="center" wrapText="1"/>
    </xf>
    <xf numFmtId="0" fontId="33" fillId="2" borderId="6" xfId="7" applyFont="1" applyFill="1" applyBorder="1" applyAlignment="1">
      <alignment horizontal="left" vertical="center" wrapText="1"/>
    </xf>
    <xf numFmtId="0" fontId="32" fillId="0" borderId="5" xfId="7" applyFont="1" applyBorder="1" applyAlignment="1">
      <alignment horizontal="left" vertical="center" wrapText="1"/>
    </xf>
    <xf numFmtId="0" fontId="32" fillId="0" borderId="6" xfId="7" applyFont="1" applyBorder="1" applyAlignment="1">
      <alignment horizontal="left" vertical="center" wrapText="1"/>
    </xf>
    <xf numFmtId="0" fontId="33" fillId="2" borderId="3" xfId="7" applyFont="1" applyFill="1" applyBorder="1" applyAlignment="1">
      <alignment horizontal="left" vertical="center" wrapText="1"/>
    </xf>
    <xf numFmtId="0" fontId="34" fillId="0" borderId="5" xfId="7" applyFont="1" applyBorder="1" applyAlignment="1">
      <alignment horizontal="left" vertical="center" wrapText="1"/>
    </xf>
    <xf numFmtId="0" fontId="34" fillId="0" borderId="6" xfId="7" applyFont="1" applyBorder="1" applyAlignment="1">
      <alignment horizontal="left" vertical="center" wrapText="1"/>
    </xf>
    <xf numFmtId="0" fontId="32" fillId="0" borderId="4" xfId="7" applyFont="1" applyBorder="1" applyAlignment="1">
      <alignment horizontal="left" vertical="center" wrapText="1"/>
    </xf>
    <xf numFmtId="0" fontId="34" fillId="0" borderId="4" xfId="7" applyFont="1" applyBorder="1" applyAlignment="1">
      <alignment horizontal="left" vertical="center" wrapText="1"/>
    </xf>
    <xf numFmtId="0" fontId="32" fillId="4" borderId="4" xfId="7" applyFont="1" applyFill="1" applyBorder="1" applyAlignment="1">
      <alignment horizontal="left" vertical="center" wrapText="1"/>
    </xf>
    <xf numFmtId="0" fontId="33" fillId="2" borderId="4" xfId="7" applyFont="1" applyFill="1" applyBorder="1" applyAlignment="1">
      <alignment horizontal="left" vertical="center" wrapText="1"/>
    </xf>
    <xf numFmtId="0" fontId="3" fillId="0" borderId="5" xfId="6" applyFont="1" applyBorder="1" applyAlignment="1">
      <alignment horizontal="right" indent="1"/>
    </xf>
    <xf numFmtId="0" fontId="3" fillId="0" borderId="6" xfId="6" applyFont="1" applyBorder="1" applyAlignment="1">
      <alignment horizontal="right" indent="1"/>
    </xf>
    <xf numFmtId="0" fontId="3" fillId="0" borderId="4" xfId="6" applyFont="1" applyBorder="1" applyAlignment="1">
      <alignment horizontal="right" indent="1"/>
    </xf>
    <xf numFmtId="0" fontId="28" fillId="0" borderId="5" xfId="6" applyFont="1" applyBorder="1" applyAlignment="1">
      <alignment horizontal="left" vertical="center" wrapText="1"/>
    </xf>
    <xf numFmtId="0" fontId="28" fillId="0" borderId="3" xfId="6" applyFont="1" applyBorder="1" applyAlignment="1">
      <alignment horizontal="left" vertical="center" wrapText="1"/>
    </xf>
    <xf numFmtId="0" fontId="28" fillId="0" borderId="6" xfId="6" applyFont="1" applyBorder="1" applyAlignment="1">
      <alignment horizontal="left" vertical="center" wrapText="1"/>
    </xf>
    <xf numFmtId="0" fontId="6" fillId="0" borderId="5" xfId="6" applyFont="1" applyBorder="1" applyAlignment="1">
      <alignment horizontal="right" vertical="top" wrapText="1"/>
    </xf>
    <xf numFmtId="0" fontId="6" fillId="0" borderId="6" xfId="6" applyFont="1" applyBorder="1" applyAlignment="1">
      <alignment horizontal="right" vertical="top" wrapText="1"/>
    </xf>
    <xf numFmtId="0" fontId="26" fillId="0" borderId="5" xfId="6" applyFont="1" applyBorder="1" applyAlignment="1">
      <alignment horizontal="right" vertical="top" wrapText="1"/>
    </xf>
    <xf numFmtId="0" fontId="26" fillId="0" borderId="6" xfId="6" applyFont="1" applyBorder="1" applyAlignment="1">
      <alignment horizontal="right" vertical="top" wrapText="1"/>
    </xf>
    <xf numFmtId="0" fontId="30" fillId="0" borderId="5" xfId="6" applyFont="1" applyBorder="1" applyAlignment="1">
      <alignment horizontal="right"/>
    </xf>
    <xf numFmtId="0" fontId="30" fillId="0" borderId="6" xfId="6" applyFont="1" applyBorder="1" applyAlignment="1">
      <alignment horizontal="right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top"/>
    </xf>
    <xf numFmtId="0" fontId="5" fillId="0" borderId="0" xfId="6" applyFont="1" applyAlignment="1">
      <alignment wrapText="1"/>
    </xf>
    <xf numFmtId="0" fontId="3" fillId="0" borderId="9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5" fillId="3" borderId="0" xfId="6" applyFont="1" applyFill="1" applyAlignment="1">
      <alignment horizontal="center" wrapText="1"/>
    </xf>
    <xf numFmtId="0" fontId="5" fillId="0" borderId="1" xfId="6" applyFont="1" applyBorder="1" applyAlignment="1">
      <alignment horizontal="center" vertical="center" wrapText="1"/>
    </xf>
    <xf numFmtId="0" fontId="8" fillId="0" borderId="2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27" fillId="0" borderId="0" xfId="6" applyFont="1" applyAlignment="1">
      <alignment horizontal="center"/>
    </xf>
    <xf numFmtId="0" fontId="40" fillId="3" borderId="0" xfId="10" applyFont="1" applyFill="1" applyAlignment="1">
      <alignment horizontal="center" wrapText="1"/>
    </xf>
    <xf numFmtId="0" fontId="41" fillId="0" borderId="0" xfId="10" applyFont="1" applyAlignment="1">
      <alignment horizontal="left" vertical="center" wrapText="1"/>
    </xf>
    <xf numFmtId="0" fontId="25" fillId="0" borderId="0" xfId="4" applyAlignment="1">
      <alignment horizontal="left" wrapText="1"/>
    </xf>
    <xf numFmtId="0" fontId="1" fillId="0" borderId="0" xfId="10" applyAlignment="1">
      <alignment wrapText="1"/>
    </xf>
    <xf numFmtId="0" fontId="25" fillId="3" borderId="0" xfId="4" applyFill="1" applyAlignment="1">
      <alignment horizontal="center" wrapText="1"/>
    </xf>
    <xf numFmtId="49" fontId="18" fillId="0" borderId="4" xfId="1" applyNumberFormat="1" applyFont="1" applyBorder="1" applyAlignment="1">
      <alignment horizontal="left" vertical="top" wrapText="1"/>
    </xf>
    <xf numFmtId="0" fontId="22" fillId="3" borderId="0" xfId="1" applyFont="1" applyFill="1" applyAlignment="1">
      <alignment horizontal="left" vertical="top" wrapText="1"/>
    </xf>
    <xf numFmtId="0" fontId="20" fillId="0" borderId="5" xfId="1" applyFont="1" applyBorder="1" applyAlignment="1">
      <alignment horizontal="left" vertical="center" wrapText="1"/>
    </xf>
    <xf numFmtId="0" fontId="20" fillId="0" borderId="3" xfId="1" applyFont="1" applyBorder="1" applyAlignment="1">
      <alignment horizontal="left" vertical="center" wrapText="1"/>
    </xf>
    <xf numFmtId="0" fontId="20" fillId="0" borderId="6" xfId="1" applyFont="1" applyBorder="1" applyAlignment="1">
      <alignment horizontal="left" vertical="center" wrapText="1"/>
    </xf>
    <xf numFmtId="49" fontId="15" fillId="0" borderId="4" xfId="1" applyNumberFormat="1" applyFont="1" applyBorder="1" applyAlignment="1">
      <alignment horizontal="left" vertical="top" wrapText="1"/>
    </xf>
    <xf numFmtId="0" fontId="22" fillId="3" borderId="0" xfId="1" applyFont="1" applyFill="1" applyAlignment="1">
      <alignment horizontal="left" vertical="center" wrapText="1"/>
    </xf>
    <xf numFmtId="49" fontId="6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24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/>
    </xf>
    <xf numFmtId="2" fontId="25" fillId="0" borderId="0" xfId="4" applyNumberFormat="1"/>
    <xf numFmtId="49" fontId="3" fillId="0" borderId="4" xfId="6" applyNumberFormat="1" applyFont="1" applyBorder="1" applyAlignment="1">
      <alignment horizontal="left" vertical="top" wrapText="1"/>
    </xf>
    <xf numFmtId="2" fontId="25" fillId="0" borderId="4" xfId="3" applyNumberFormat="1" applyFill="1" applyBorder="1" applyAlignment="1">
      <alignment horizontal="center" vertical="center" wrapText="1"/>
    </xf>
    <xf numFmtId="170" fontId="25" fillId="0" borderId="4" xfId="3" applyNumberFormat="1" applyFill="1" applyBorder="1" applyAlignment="1">
      <alignment horizontal="center" vertical="center" wrapText="1"/>
    </xf>
    <xf numFmtId="176" fontId="25" fillId="0" borderId="4" xfId="3" applyNumberFormat="1" applyFill="1" applyBorder="1" applyAlignment="1">
      <alignment horizontal="center" vertical="center" wrapText="1"/>
    </xf>
    <xf numFmtId="4" fontId="25" fillId="0" borderId="4" xfId="3" applyNumberFormat="1" applyFill="1" applyBorder="1" applyAlignment="1">
      <alignment horizontal="center" vertical="center" wrapText="1"/>
    </xf>
    <xf numFmtId="172" fontId="51" fillId="0" borderId="0" xfId="4" applyNumberFormat="1" applyFont="1"/>
  </cellXfs>
  <cellStyles count="12">
    <cellStyle name="Normal" xfId="3" xr:uid="{6473FB04-0B11-4727-9374-25AA648DCBDF}"/>
    <cellStyle name="Обычный" xfId="0" builtinId="0"/>
    <cellStyle name="Обычный 2" xfId="1" xr:uid="{1691A706-A972-44F5-9324-3DC235ED77D3}"/>
    <cellStyle name="Обычный 2 2" xfId="4" xr:uid="{F2FD0BAC-3318-4BE8-A23F-6660D3E46296}"/>
    <cellStyle name="Обычный 2 2 2 2" xfId="7" xr:uid="{5B3FB136-13A8-4A43-BA60-C8AF911995DF}"/>
    <cellStyle name="Обычный 3" xfId="2" xr:uid="{4AADAF20-25C4-44DE-9B31-47354BE893FF}"/>
    <cellStyle name="Обычный 3 2" xfId="10" xr:uid="{60E7A753-BEE8-4FD8-A5CD-CA29EE9BB076}"/>
    <cellStyle name="Обычный 4" xfId="6" xr:uid="{4142A1F1-757E-4834-9246-EC20D63BF22D}"/>
    <cellStyle name="СводРасч" xfId="8" xr:uid="{6966F27A-5C47-4136-AA24-57D6EB93CBDB}"/>
    <cellStyle name="Финансовый" xfId="9" builtinId="3"/>
    <cellStyle name="Финансовый 2" xfId="5" xr:uid="{9454C7FF-4A8E-4F63-9E86-68AFBA6DA232}"/>
    <cellStyle name="Финансовый 2 2" xfId="11" xr:uid="{9FF7540C-10CB-473C-AF9B-85CC1D05B5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E17B8-D659-483C-BE7F-30AF4EC567E0}">
  <dimension ref="A1:N54"/>
  <sheetViews>
    <sheetView tabSelected="1" zoomScale="82" zoomScaleNormal="82" workbookViewId="0">
      <selection activeCell="C26" sqref="C26"/>
    </sheetView>
  </sheetViews>
  <sheetFormatPr defaultColWidth="8.85546875" defaultRowHeight="15" x14ac:dyDescent="0.25"/>
  <cols>
    <col min="1" max="1" width="7" style="152" bestFit="1" customWidth="1"/>
    <col min="2" max="2" width="36.7109375" style="152" bestFit="1" customWidth="1"/>
    <col min="3" max="3" width="47.42578125" style="152" customWidth="1"/>
    <col min="4" max="4" width="14.140625" style="152" bestFit="1" customWidth="1"/>
    <col min="5" max="5" width="16" style="152" customWidth="1"/>
    <col min="6" max="6" width="15.85546875" style="152" customWidth="1"/>
    <col min="7" max="7" width="27.5703125" style="152" customWidth="1"/>
    <col min="8" max="13" width="15.85546875" style="152" customWidth="1"/>
    <col min="14" max="14" width="16" style="152" customWidth="1"/>
    <col min="15" max="15" width="14.140625" style="100" bestFit="1" customWidth="1"/>
    <col min="16" max="16384" width="8.85546875" style="100"/>
  </cols>
  <sheetData>
    <row r="1" spans="1:14" x14ac:dyDescent="0.25">
      <c r="A1" s="163"/>
      <c r="B1" s="163"/>
      <c r="C1" s="163"/>
      <c r="E1" s="223" t="s">
        <v>462</v>
      </c>
      <c r="F1" s="225" t="s">
        <v>460</v>
      </c>
      <c r="G1" s="226"/>
      <c r="H1" s="229" t="s">
        <v>597</v>
      </c>
      <c r="I1" s="230"/>
      <c r="J1" s="230"/>
      <c r="K1" s="231"/>
      <c r="L1" s="223" t="s">
        <v>598</v>
      </c>
      <c r="M1" s="223" t="s">
        <v>599</v>
      </c>
    </row>
    <row r="2" spans="1:14" ht="45" x14ac:dyDescent="0.25">
      <c r="A2" s="164"/>
      <c r="B2" s="164" t="s">
        <v>510</v>
      </c>
      <c r="C2" s="165" t="s">
        <v>581</v>
      </c>
      <c r="E2" s="224"/>
      <c r="F2" s="227"/>
      <c r="G2" s="228"/>
      <c r="H2" s="140" t="s">
        <v>600</v>
      </c>
      <c r="I2" s="140" t="s">
        <v>601</v>
      </c>
      <c r="J2" s="140" t="s">
        <v>602</v>
      </c>
      <c r="K2" s="140" t="s">
        <v>603</v>
      </c>
      <c r="L2" s="224"/>
      <c r="M2" s="224"/>
    </row>
    <row r="3" spans="1:14" x14ac:dyDescent="0.25">
      <c r="A3" s="166"/>
      <c r="B3" s="166"/>
      <c r="C3" s="166"/>
      <c r="E3" s="141">
        <v>1</v>
      </c>
      <c r="F3" s="232">
        <v>2</v>
      </c>
      <c r="G3" s="233"/>
      <c r="H3" s="141">
        <v>3</v>
      </c>
      <c r="I3" s="141">
        <v>4</v>
      </c>
      <c r="J3" s="141">
        <v>5</v>
      </c>
      <c r="K3" s="141">
        <v>6</v>
      </c>
      <c r="L3" s="141">
        <v>7</v>
      </c>
      <c r="M3" s="141">
        <v>8</v>
      </c>
    </row>
    <row r="4" spans="1:14" x14ac:dyDescent="0.25">
      <c r="A4" s="164"/>
      <c r="B4" s="164"/>
      <c r="C4" s="164"/>
      <c r="E4" s="142" t="s">
        <v>604</v>
      </c>
      <c r="F4" s="234" t="s">
        <v>605</v>
      </c>
      <c r="G4" s="235"/>
      <c r="H4" s="143"/>
      <c r="I4" s="143"/>
      <c r="J4" s="143"/>
      <c r="K4" s="143"/>
      <c r="L4" s="143"/>
      <c r="M4" s="143"/>
    </row>
    <row r="5" spans="1:14" x14ac:dyDescent="0.25">
      <c r="A5" s="164"/>
      <c r="B5" s="164"/>
      <c r="C5" s="164"/>
      <c r="E5" s="144" t="s">
        <v>606</v>
      </c>
      <c r="F5" s="236" t="s">
        <v>607</v>
      </c>
      <c r="G5" s="237"/>
      <c r="H5" s="145">
        <f>ССРСС!G55</f>
        <v>434.78</v>
      </c>
      <c r="I5" s="145">
        <f>ССРСС!D58+ССРСС!E58</f>
        <v>5201.38</v>
      </c>
      <c r="J5" s="145">
        <f>ССРСС!F58</f>
        <v>3471.45</v>
      </c>
      <c r="K5" s="145">
        <f>ССРСС!G49</f>
        <v>574.35</v>
      </c>
      <c r="L5" s="145">
        <f>SUM(H5:K5)</f>
        <v>9681.9600000000009</v>
      </c>
      <c r="M5" s="146" t="s">
        <v>608</v>
      </c>
    </row>
    <row r="6" spans="1:14" ht="30" x14ac:dyDescent="0.25">
      <c r="A6" s="164"/>
      <c r="B6" s="167" t="s">
        <v>650</v>
      </c>
      <c r="C6" s="168">
        <f>C26</f>
        <v>12812.319155618135</v>
      </c>
      <c r="E6" s="144" t="s">
        <v>609</v>
      </c>
      <c r="F6" s="236" t="s">
        <v>610</v>
      </c>
      <c r="G6" s="237"/>
      <c r="H6" s="145">
        <f>H5*1.2</f>
        <v>521.73599999999999</v>
      </c>
      <c r="I6" s="145">
        <f t="shared" ref="I6:K6" si="0">I5*1.2</f>
        <v>6241.6559999999999</v>
      </c>
      <c r="J6" s="145">
        <f t="shared" si="0"/>
        <v>4165.74</v>
      </c>
      <c r="K6" s="145">
        <f t="shared" si="0"/>
        <v>689.22</v>
      </c>
      <c r="L6" s="145">
        <f>SUM(H6:K6)</f>
        <v>11618.351999999999</v>
      </c>
      <c r="M6" s="146" t="s">
        <v>608</v>
      </c>
    </row>
    <row r="7" spans="1:14" x14ac:dyDescent="0.25">
      <c r="A7" s="164"/>
      <c r="B7" s="164"/>
      <c r="C7" s="164"/>
      <c r="E7" s="142" t="s">
        <v>611</v>
      </c>
      <c r="F7" s="234" t="s">
        <v>612</v>
      </c>
      <c r="G7" s="238"/>
      <c r="H7" s="238"/>
      <c r="I7" s="235"/>
      <c r="J7" s="143"/>
      <c r="K7" s="143"/>
      <c r="L7" s="143"/>
      <c r="M7" s="147"/>
    </row>
    <row r="8" spans="1:14" x14ac:dyDescent="0.25">
      <c r="A8" s="166"/>
      <c r="B8" s="166"/>
      <c r="C8" s="166"/>
      <c r="E8" s="144" t="s">
        <v>609</v>
      </c>
      <c r="F8" s="236" t="s">
        <v>613</v>
      </c>
      <c r="G8" s="237"/>
      <c r="H8" s="145">
        <f>434.78/2</f>
        <v>217.39</v>
      </c>
      <c r="I8" s="155">
        <v>2074.8412199999998</v>
      </c>
      <c r="J8" s="145">
        <f>1328.40791+888.6119+688.63513</f>
        <v>2905.6549399999999</v>
      </c>
      <c r="K8" s="145">
        <f>574.35/2</f>
        <v>287.17500000000001</v>
      </c>
      <c r="L8" s="154">
        <f>SUM(H8:K8)</f>
        <v>5485.0611600000002</v>
      </c>
      <c r="M8" s="146" t="s">
        <v>608</v>
      </c>
      <c r="N8" s="157"/>
    </row>
    <row r="9" spans="1:14" x14ac:dyDescent="0.25">
      <c r="A9" s="164"/>
      <c r="B9" s="164"/>
      <c r="C9" s="164"/>
      <c r="E9" s="144" t="s">
        <v>614</v>
      </c>
      <c r="F9" s="236" t="s">
        <v>615</v>
      </c>
      <c r="G9" s="237"/>
      <c r="H9" s="145">
        <f>434.78/2</f>
        <v>217.39</v>
      </c>
      <c r="I9" s="145">
        <v>3126.53989</v>
      </c>
      <c r="J9" s="145">
        <v>565.78877999999997</v>
      </c>
      <c r="K9" s="145">
        <f>574.35/2</f>
        <v>287.17500000000001</v>
      </c>
      <c r="L9" s="154">
        <f>SUM(H9:K9)</f>
        <v>4196.8936699999995</v>
      </c>
      <c r="M9" s="146" t="s">
        <v>608</v>
      </c>
    </row>
    <row r="10" spans="1:14" x14ac:dyDescent="0.25">
      <c r="A10" s="164"/>
      <c r="B10" s="169" t="s">
        <v>296</v>
      </c>
      <c r="C10" s="164"/>
      <c r="E10" s="144" t="s">
        <v>616</v>
      </c>
      <c r="F10" s="236" t="s">
        <v>617</v>
      </c>
      <c r="G10" s="237"/>
      <c r="H10" s="145"/>
      <c r="I10" s="145"/>
      <c r="J10" s="145"/>
      <c r="K10" s="145"/>
      <c r="L10" s="154">
        <f t="shared" ref="L10:L12" si="1">SUM(H10:K10)</f>
        <v>0</v>
      </c>
      <c r="M10" s="146" t="s">
        <v>608</v>
      </c>
    </row>
    <row r="11" spans="1:14" x14ac:dyDescent="0.25">
      <c r="A11" s="164"/>
      <c r="B11" s="164"/>
      <c r="C11" s="164"/>
      <c r="E11" s="144" t="s">
        <v>618</v>
      </c>
      <c r="F11" s="236" t="s">
        <v>619</v>
      </c>
      <c r="G11" s="237"/>
      <c r="H11" s="145"/>
      <c r="I11" s="145"/>
      <c r="J11" s="145"/>
      <c r="K11" s="145"/>
      <c r="L11" s="154">
        <f t="shared" si="1"/>
        <v>0</v>
      </c>
      <c r="M11" s="146" t="s">
        <v>608</v>
      </c>
    </row>
    <row r="12" spans="1:14" x14ac:dyDescent="0.25">
      <c r="A12" s="170"/>
      <c r="B12" s="219" t="s">
        <v>582</v>
      </c>
      <c r="C12" s="219"/>
      <c r="E12" s="144" t="s">
        <v>620</v>
      </c>
      <c r="F12" s="236" t="s">
        <v>621</v>
      </c>
      <c r="G12" s="237"/>
      <c r="H12" s="145"/>
      <c r="I12" s="145"/>
      <c r="J12" s="145"/>
      <c r="K12" s="145"/>
      <c r="L12" s="154">
        <f t="shared" si="1"/>
        <v>0</v>
      </c>
      <c r="M12" s="146" t="s">
        <v>608</v>
      </c>
    </row>
    <row r="13" spans="1:14" x14ac:dyDescent="0.25">
      <c r="A13" s="164"/>
      <c r="B13" s="164"/>
      <c r="C13" s="164"/>
      <c r="E13" s="144" t="s">
        <v>622</v>
      </c>
      <c r="F13" s="239" t="s">
        <v>623</v>
      </c>
      <c r="G13" s="240"/>
      <c r="H13" s="148">
        <f>SUM(H8:H12)</f>
        <v>434.78</v>
      </c>
      <c r="I13" s="148">
        <f>SUM(I8:I12)</f>
        <v>5201.3811100000003</v>
      </c>
      <c r="J13" s="148">
        <f>SUM(J8:J12)</f>
        <v>3471.4437199999998</v>
      </c>
      <c r="K13" s="148">
        <f>SUM(K8:K12)</f>
        <v>574.35</v>
      </c>
      <c r="L13" s="148">
        <f>SUM(L8:L12)</f>
        <v>9681.9548299999988</v>
      </c>
      <c r="M13" s="146" t="s">
        <v>608</v>
      </c>
    </row>
    <row r="14" spans="1:14" ht="112.9" customHeight="1" x14ac:dyDescent="0.25">
      <c r="A14" s="164"/>
      <c r="B14" s="220" t="s">
        <v>429</v>
      </c>
      <c r="C14" s="220"/>
      <c r="E14" s="142" t="s">
        <v>624</v>
      </c>
      <c r="F14" s="234" t="s">
        <v>625</v>
      </c>
      <c r="G14" s="238"/>
      <c r="H14" s="238"/>
      <c r="I14" s="238"/>
      <c r="J14" s="235"/>
      <c r="K14" s="143"/>
      <c r="L14" s="143"/>
      <c r="M14" s="147"/>
    </row>
    <row r="15" spans="1:14" x14ac:dyDescent="0.25">
      <c r="A15" s="166"/>
      <c r="B15" s="221" t="s">
        <v>5</v>
      </c>
      <c r="C15" s="221"/>
      <c r="E15" s="144" t="s">
        <v>626</v>
      </c>
      <c r="F15" s="241" t="s">
        <v>613</v>
      </c>
      <c r="G15" s="241"/>
      <c r="H15" s="156">
        <f>H8*$M$15/100</f>
        <v>234.34641999999997</v>
      </c>
      <c r="I15" s="156">
        <f t="shared" ref="I15:L15" si="2">I8*$M$15/100</f>
        <v>2236.6788351599998</v>
      </c>
      <c r="J15" s="156">
        <f t="shared" si="2"/>
        <v>3132.2960253199999</v>
      </c>
      <c r="K15" s="156">
        <f t="shared" si="2"/>
        <v>309.57465000000002</v>
      </c>
      <c r="L15" s="156">
        <f t="shared" si="2"/>
        <v>5912.8959304800001</v>
      </c>
      <c r="M15" s="149">
        <v>107.8</v>
      </c>
    </row>
    <row r="16" spans="1:14" x14ac:dyDescent="0.25">
      <c r="A16" s="164"/>
      <c r="B16" s="164"/>
      <c r="C16" s="164"/>
      <c r="E16" s="144" t="s">
        <v>627</v>
      </c>
      <c r="F16" s="241" t="s">
        <v>615</v>
      </c>
      <c r="G16" s="241"/>
      <c r="H16" s="156">
        <f>H9*$M$15/100*$M$16/100</f>
        <v>246.76678025999993</v>
      </c>
      <c r="I16" s="156">
        <f t="shared" ref="I16:L16" si="3">I9*$M$15/100*$M$16/100</f>
        <v>3549.0417314952601</v>
      </c>
      <c r="J16" s="156">
        <f t="shared" si="3"/>
        <v>642.24608099651994</v>
      </c>
      <c r="K16" s="156">
        <f t="shared" si="3"/>
        <v>325.98210645</v>
      </c>
      <c r="L16" s="156">
        <f t="shared" si="3"/>
        <v>4764.0366992017789</v>
      </c>
      <c r="M16" s="149">
        <v>105.3</v>
      </c>
    </row>
    <row r="17" spans="1:13" x14ac:dyDescent="0.25">
      <c r="A17" s="164"/>
      <c r="B17" s="164"/>
      <c r="C17" s="164"/>
      <c r="E17" s="144" t="s">
        <v>628</v>
      </c>
      <c r="F17" s="241" t="s">
        <v>617</v>
      </c>
      <c r="G17" s="241"/>
      <c r="H17" s="156">
        <f>H10*$M$15/100*$M$16/100*$M$17/100</f>
        <v>0</v>
      </c>
      <c r="I17" s="156">
        <f t="shared" ref="I17:L17" si="4">I10*$M$15/100*$M$16/100*$M$17/100</f>
        <v>0</v>
      </c>
      <c r="J17" s="156">
        <f t="shared" si="4"/>
        <v>0</v>
      </c>
      <c r="K17" s="156">
        <f t="shared" si="4"/>
        <v>0</v>
      </c>
      <c r="L17" s="156">
        <f t="shared" si="4"/>
        <v>0</v>
      </c>
      <c r="M17" s="149">
        <v>104.4</v>
      </c>
    </row>
    <row r="18" spans="1:13" ht="30" x14ac:dyDescent="0.25">
      <c r="A18" s="158" t="s">
        <v>21</v>
      </c>
      <c r="B18" s="159" t="s">
        <v>583</v>
      </c>
      <c r="C18" s="160" t="s">
        <v>584</v>
      </c>
      <c r="E18" s="144" t="s">
        <v>629</v>
      </c>
      <c r="F18" s="241" t="s">
        <v>619</v>
      </c>
      <c r="G18" s="241"/>
      <c r="H18" s="156">
        <f>H11*$M$15/100*$M$16/100*$M$17/100*$M$18/100</f>
        <v>0</v>
      </c>
      <c r="I18" s="156">
        <f>I11*$M$15/100*$M$16/100*$M$17/100*$M$18/100</f>
        <v>0</v>
      </c>
      <c r="J18" s="156">
        <f t="shared" ref="J18:L18" si="5">J11*$M$15/100*$M$16/100*$M$17/100*$M$18/100</f>
        <v>0</v>
      </c>
      <c r="K18" s="156">
        <f t="shared" si="5"/>
        <v>0</v>
      </c>
      <c r="L18" s="156">
        <f t="shared" si="5"/>
        <v>0</v>
      </c>
      <c r="M18" s="149">
        <v>104.4</v>
      </c>
    </row>
    <row r="19" spans="1:13" x14ac:dyDescent="0.25">
      <c r="A19" s="158">
        <v>1</v>
      </c>
      <c r="B19" s="159">
        <v>2</v>
      </c>
      <c r="C19" s="161">
        <v>3</v>
      </c>
      <c r="E19" s="144" t="s">
        <v>630</v>
      </c>
      <c r="F19" s="241" t="s">
        <v>621</v>
      </c>
      <c r="G19" s="241"/>
      <c r="H19" s="156">
        <f>H12*$M$15/100*$M$16/100*$M$17/100*$M$18/100*$M$19/100</f>
        <v>0</v>
      </c>
      <c r="I19" s="156">
        <f t="shared" ref="I19:L19" si="6">I12*$M$15/100*$M$16/100*$M$17/100*$M$18/100*$M$19/100</f>
        <v>0</v>
      </c>
      <c r="J19" s="156">
        <f t="shared" si="6"/>
        <v>0</v>
      </c>
      <c r="K19" s="156">
        <f t="shared" si="6"/>
        <v>0</v>
      </c>
      <c r="L19" s="156">
        <f t="shared" si="6"/>
        <v>0</v>
      </c>
      <c r="M19" s="149">
        <v>104.4</v>
      </c>
    </row>
    <row r="20" spans="1:13" x14ac:dyDescent="0.25">
      <c r="A20" s="158">
        <v>1</v>
      </c>
      <c r="B20" s="171" t="s">
        <v>585</v>
      </c>
      <c r="C20" s="172">
        <f>ССРСС!H56</f>
        <v>9681.9599999999991</v>
      </c>
      <c r="E20" s="144" t="s">
        <v>631</v>
      </c>
      <c r="F20" s="242" t="s">
        <v>623</v>
      </c>
      <c r="G20" s="242"/>
      <c r="H20" s="180">
        <f>SUM(H15:H19)</f>
        <v>481.11320025999987</v>
      </c>
      <c r="I20" s="180">
        <f t="shared" ref="I20:K20" si="7">SUM(I15:I19)</f>
        <v>5785.72056665526</v>
      </c>
      <c r="J20" s="180">
        <f t="shared" si="7"/>
        <v>3774.5421063165199</v>
      </c>
      <c r="K20" s="180">
        <f t="shared" si="7"/>
        <v>635.55675644999997</v>
      </c>
      <c r="L20" s="153">
        <f>SUM(L15:L19)</f>
        <v>10676.932629681778</v>
      </c>
      <c r="M20" s="150"/>
    </row>
    <row r="21" spans="1:13" x14ac:dyDescent="0.25">
      <c r="A21" s="183" t="s">
        <v>606</v>
      </c>
      <c r="B21" s="171" t="s">
        <v>586</v>
      </c>
      <c r="C21" s="173">
        <f>ССРСС!D56+ССРСС!E56</f>
        <v>5201.38</v>
      </c>
      <c r="E21" s="142" t="s">
        <v>632</v>
      </c>
      <c r="F21" s="234" t="s">
        <v>633</v>
      </c>
      <c r="G21" s="238"/>
      <c r="H21" s="238"/>
      <c r="I21" s="238"/>
      <c r="J21" s="235"/>
      <c r="K21" s="181"/>
      <c r="L21" s="181"/>
      <c r="M21" s="182"/>
    </row>
    <row r="22" spans="1:13" x14ac:dyDescent="0.25">
      <c r="A22" s="183" t="s">
        <v>609</v>
      </c>
      <c r="B22" s="171" t="s">
        <v>587</v>
      </c>
      <c r="C22" s="174">
        <f>ССРСС!F56</f>
        <v>3471.45</v>
      </c>
      <c r="E22" s="144" t="s">
        <v>634</v>
      </c>
      <c r="F22" s="241" t="s">
        <v>613</v>
      </c>
      <c r="G22" s="241"/>
      <c r="H22" s="145">
        <f>H8*$M$22/100*1.2</f>
        <v>281.21570399999996</v>
      </c>
      <c r="I22" s="145">
        <f t="shared" ref="I22:K22" si="8">I8*$M$22/100*1.2</f>
        <v>2684.0146021919995</v>
      </c>
      <c r="J22" s="145">
        <f t="shared" si="8"/>
        <v>3758.7552303839998</v>
      </c>
      <c r="K22" s="145">
        <f t="shared" si="8"/>
        <v>371.48957999999999</v>
      </c>
      <c r="L22" s="145">
        <f>SUM(H22:K22)</f>
        <v>7095.4751165759999</v>
      </c>
      <c r="M22" s="149">
        <v>107.8</v>
      </c>
    </row>
    <row r="23" spans="1:13" x14ac:dyDescent="0.25">
      <c r="A23" s="183" t="s">
        <v>614</v>
      </c>
      <c r="B23" s="171" t="s">
        <v>588</v>
      </c>
      <c r="C23" s="174">
        <f>ССРСС!G56</f>
        <v>1009.13</v>
      </c>
      <c r="E23" s="144" t="s">
        <v>635</v>
      </c>
      <c r="F23" s="241" t="s">
        <v>615</v>
      </c>
      <c r="G23" s="241"/>
      <c r="H23" s="145">
        <f>H9*$M$22/100*$M$23/100*1.2</f>
        <v>296.12013631199989</v>
      </c>
      <c r="I23" s="145">
        <f t="shared" ref="I23:K23" si="9">I9*$M$22/100*$M$23/100*1.2</f>
        <v>4258.8500777943118</v>
      </c>
      <c r="J23" s="145">
        <f t="shared" si="9"/>
        <v>770.69529719582385</v>
      </c>
      <c r="K23" s="145">
        <f t="shared" si="9"/>
        <v>391.17852773999999</v>
      </c>
      <c r="L23" s="145">
        <f t="shared" ref="L23:L26" si="10">SUM(H23:K23)</f>
        <v>5716.8440390421356</v>
      </c>
      <c r="M23" s="149">
        <v>105.3</v>
      </c>
    </row>
    <row r="24" spans="1:13" x14ac:dyDescent="0.25">
      <c r="A24" s="158">
        <v>2</v>
      </c>
      <c r="B24" s="171" t="s">
        <v>589</v>
      </c>
      <c r="C24" s="174">
        <f>ССРСС!H62</f>
        <v>11618.36</v>
      </c>
      <c r="E24" s="144" t="s">
        <v>636</v>
      </c>
      <c r="F24" s="241" t="s">
        <v>617</v>
      </c>
      <c r="G24" s="241"/>
      <c r="H24" s="145">
        <f>H10*$M$22/100*$M$23/100*$M$24/100*1.2</f>
        <v>0</v>
      </c>
      <c r="I24" s="145">
        <f t="shared" ref="I24:K24" si="11">I10*$M$22/100*$M$23/100*$M$24/100*1.2</f>
        <v>0</v>
      </c>
      <c r="J24" s="145">
        <f t="shared" si="11"/>
        <v>0</v>
      </c>
      <c r="K24" s="145">
        <f t="shared" si="11"/>
        <v>0</v>
      </c>
      <c r="L24" s="145">
        <f t="shared" si="10"/>
        <v>0</v>
      </c>
      <c r="M24" s="149">
        <v>104.4</v>
      </c>
    </row>
    <row r="25" spans="1:13" x14ac:dyDescent="0.25">
      <c r="A25" s="183" t="s">
        <v>651</v>
      </c>
      <c r="B25" s="171" t="s">
        <v>590</v>
      </c>
      <c r="C25" s="174">
        <f>ССРСС!H60</f>
        <v>1936.4</v>
      </c>
      <c r="E25" s="144" t="s">
        <v>637</v>
      </c>
      <c r="F25" s="241" t="s">
        <v>619</v>
      </c>
      <c r="G25" s="241"/>
      <c r="H25" s="145">
        <f>H11*$M$22/100*$M$23/100*$M$24/100*$M$25/100*1.2</f>
        <v>0</v>
      </c>
      <c r="I25" s="145">
        <f t="shared" ref="I25:K25" si="12">I11*$M$22/100*$M$23/100*$M$24/100*$M$25/100*1.2</f>
        <v>0</v>
      </c>
      <c r="J25" s="145">
        <f t="shared" si="12"/>
        <v>0</v>
      </c>
      <c r="K25" s="145">
        <f t="shared" si="12"/>
        <v>0</v>
      </c>
      <c r="L25" s="145">
        <f t="shared" si="10"/>
        <v>0</v>
      </c>
      <c r="M25" s="149">
        <v>104.4</v>
      </c>
    </row>
    <row r="26" spans="1:13" ht="30" x14ac:dyDescent="0.25">
      <c r="A26" s="158">
        <v>3</v>
      </c>
      <c r="B26" s="171" t="s">
        <v>591</v>
      </c>
      <c r="C26" s="175">
        <f>L30</f>
        <v>12812.319155618135</v>
      </c>
      <c r="D26" s="326">
        <f>C26/1.2</f>
        <v>10676.93262968178</v>
      </c>
      <c r="E26" s="144" t="s">
        <v>638</v>
      </c>
      <c r="F26" s="241" t="s">
        <v>621</v>
      </c>
      <c r="G26" s="241"/>
      <c r="H26" s="145">
        <f>H12*$M$22/100*$M$23/100*$M$24/100*$M$25/100*$M$26/100*1.2</f>
        <v>0</v>
      </c>
      <c r="I26" s="145">
        <f t="shared" ref="I26:K26" si="13">I12*$M$22/100*$M$23/100*$M$24/100*$M$25/100*$M$26/100*1.2</f>
        <v>0</v>
      </c>
      <c r="J26" s="145">
        <f t="shared" si="13"/>
        <v>0</v>
      </c>
      <c r="K26" s="145">
        <f t="shared" si="13"/>
        <v>0</v>
      </c>
      <c r="L26" s="145">
        <f t="shared" si="10"/>
        <v>0</v>
      </c>
      <c r="M26" s="149">
        <v>104.4</v>
      </c>
    </row>
    <row r="27" spans="1:13" x14ac:dyDescent="0.25">
      <c r="A27" s="164"/>
      <c r="C27" s="164"/>
      <c r="E27" s="144" t="s">
        <v>639</v>
      </c>
      <c r="F27" s="242" t="s">
        <v>623</v>
      </c>
      <c r="G27" s="242"/>
      <c r="H27" s="148">
        <f>SUM(H22:H26)</f>
        <v>577.33584031199985</v>
      </c>
      <c r="I27" s="148">
        <f t="shared" ref="I27:K27" si="14">SUM(I22:I26)</f>
        <v>6942.8646799863109</v>
      </c>
      <c r="J27" s="148">
        <f t="shared" si="14"/>
        <v>4529.4505275798238</v>
      </c>
      <c r="K27" s="148">
        <f t="shared" si="14"/>
        <v>762.66810773999998</v>
      </c>
      <c r="L27" s="148">
        <f>SUM(L22:L26)</f>
        <v>12812.319155618135</v>
      </c>
      <c r="M27" s="150"/>
    </row>
    <row r="28" spans="1:13" ht="25.5" customHeight="1" x14ac:dyDescent="0.25">
      <c r="A28" s="222" t="s">
        <v>592</v>
      </c>
      <c r="B28" s="222"/>
      <c r="C28" s="222"/>
      <c r="E28" s="142" t="s">
        <v>649</v>
      </c>
      <c r="F28" s="244" t="s">
        <v>640</v>
      </c>
      <c r="G28" s="244"/>
      <c r="H28" s="244"/>
      <c r="I28" s="244"/>
      <c r="J28" s="244"/>
      <c r="K28" s="244"/>
      <c r="L28" s="244"/>
      <c r="M28" s="244"/>
    </row>
    <row r="29" spans="1:13" x14ac:dyDescent="0.25">
      <c r="E29" s="144" t="s">
        <v>641</v>
      </c>
      <c r="F29" s="243" t="s">
        <v>642</v>
      </c>
      <c r="G29" s="243"/>
      <c r="H29" s="151">
        <f>H20</f>
        <v>481.11320025999987</v>
      </c>
      <c r="I29" s="151">
        <f t="shared" ref="I29" si="15">I20</f>
        <v>5785.72056665526</v>
      </c>
      <c r="J29" s="151">
        <f>J20</f>
        <v>3774.5421063165199</v>
      </c>
      <c r="K29" s="151">
        <f>K20</f>
        <v>635.55675644999997</v>
      </c>
      <c r="L29" s="151">
        <f>L20</f>
        <v>10676.932629681778</v>
      </c>
      <c r="M29" s="146" t="s">
        <v>608</v>
      </c>
    </row>
    <row r="30" spans="1:13" x14ac:dyDescent="0.25">
      <c r="E30" s="144" t="s">
        <v>643</v>
      </c>
      <c r="F30" s="243" t="s">
        <v>644</v>
      </c>
      <c r="G30" s="243"/>
      <c r="H30" s="151">
        <f>H27</f>
        <v>577.33584031199985</v>
      </c>
      <c r="I30" s="151">
        <f t="shared" ref="I30:K30" si="16">I27</f>
        <v>6942.8646799863109</v>
      </c>
      <c r="J30" s="151">
        <f t="shared" si="16"/>
        <v>4529.4505275798238</v>
      </c>
      <c r="K30" s="151">
        <f t="shared" si="16"/>
        <v>762.66810773999998</v>
      </c>
      <c r="L30" s="151">
        <f>SUM(H30:K30)</f>
        <v>12812.319155618135</v>
      </c>
      <c r="M30" s="146" t="s">
        <v>608</v>
      </c>
    </row>
    <row r="31" spans="1:13" ht="15" customHeight="1" x14ac:dyDescent="0.25">
      <c r="C31" s="162"/>
    </row>
    <row r="32" spans="1:13" x14ac:dyDescent="0.25">
      <c r="C32" s="162"/>
    </row>
    <row r="33" spans="3:3" x14ac:dyDescent="0.25">
      <c r="C33" s="162"/>
    </row>
    <row r="34" spans="3:3" x14ac:dyDescent="0.25">
      <c r="C34" s="162"/>
    </row>
    <row r="35" spans="3:3" ht="15" customHeight="1" x14ac:dyDescent="0.25">
      <c r="C35" s="162"/>
    </row>
    <row r="36" spans="3:3" ht="15" customHeight="1" x14ac:dyDescent="0.25"/>
    <row r="37" spans="3:3" ht="14.25" customHeight="1" x14ac:dyDescent="0.25"/>
    <row r="39" spans="3:3" ht="14.25" customHeight="1" x14ac:dyDescent="0.25"/>
    <row r="41" spans="3:3" ht="14.25" customHeight="1" x14ac:dyDescent="0.25"/>
    <row r="43" spans="3:3" ht="14.25" customHeight="1" x14ac:dyDescent="0.25"/>
    <row r="44" spans="3:3" ht="15" customHeight="1" x14ac:dyDescent="0.25"/>
    <row r="45" spans="3:3" ht="15" customHeight="1" x14ac:dyDescent="0.25"/>
    <row r="46" spans="3:3" ht="15" customHeight="1" x14ac:dyDescent="0.25"/>
    <row r="47" spans="3:3" ht="15" customHeight="1" x14ac:dyDescent="0.25"/>
    <row r="48" spans="3: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7">
    <mergeCell ref="F29:G29"/>
    <mergeCell ref="F30:G30"/>
    <mergeCell ref="F24:G24"/>
    <mergeCell ref="F25:G25"/>
    <mergeCell ref="F26:G26"/>
    <mergeCell ref="F27:G27"/>
    <mergeCell ref="F28:M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honeticPr fontId="39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F100"/>
  <sheetViews>
    <sheetView topLeftCell="A79" workbookViewId="0">
      <selection activeCell="I82" sqref="I82:I83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1" t="s">
        <v>429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256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257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257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10">
        <v>1781.922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92</v>
      </c>
      <c r="D17" s="23"/>
      <c r="E17" s="24">
        <v>765.89200000000005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93</v>
      </c>
      <c r="D18" s="23"/>
      <c r="E18" s="24">
        <v>127.41800000000001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94</v>
      </c>
      <c r="D19" s="23"/>
      <c r="E19" s="24">
        <v>888.61199999999997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147.45599999999999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155.62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24.55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92" t="s">
        <v>20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BN23" s="21" t="s">
        <v>258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93" t="s">
        <v>21</v>
      </c>
      <c r="B25" s="293" t="s">
        <v>22</v>
      </c>
      <c r="C25" s="293" t="s">
        <v>23</v>
      </c>
      <c r="D25" s="293"/>
      <c r="E25" s="293"/>
      <c r="F25" s="293" t="s">
        <v>24</v>
      </c>
      <c r="G25" s="294" t="s">
        <v>25</v>
      </c>
      <c r="H25" s="295"/>
      <c r="I25" s="293" t="s">
        <v>26</v>
      </c>
      <c r="J25" s="293"/>
      <c r="K25" s="293"/>
      <c r="L25" s="293"/>
      <c r="M25" s="293"/>
      <c r="N25" s="293"/>
      <c r="O25" s="293" t="s">
        <v>27</v>
      </c>
      <c r="P25" s="293" t="s">
        <v>28</v>
      </c>
    </row>
    <row r="26" spans="1:79" s="6" customFormat="1" ht="36.75" customHeight="1" x14ac:dyDescent="0.25">
      <c r="A26" s="293"/>
      <c r="B26" s="293"/>
      <c r="C26" s="293"/>
      <c r="D26" s="293"/>
      <c r="E26" s="293"/>
      <c r="F26" s="293"/>
      <c r="G26" s="296" t="s">
        <v>29</v>
      </c>
      <c r="H26" s="296" t="s">
        <v>30</v>
      </c>
      <c r="I26" s="293" t="s">
        <v>29</v>
      </c>
      <c r="J26" s="293" t="s">
        <v>31</v>
      </c>
      <c r="K26" s="298" t="s">
        <v>32</v>
      </c>
      <c r="L26" s="298"/>
      <c r="M26" s="298"/>
      <c r="N26" s="298"/>
      <c r="O26" s="293"/>
      <c r="P26" s="293"/>
    </row>
    <row r="27" spans="1:79" s="6" customFormat="1" ht="15" x14ac:dyDescent="0.25">
      <c r="A27" s="293"/>
      <c r="B27" s="293"/>
      <c r="C27" s="293"/>
      <c r="D27" s="293"/>
      <c r="E27" s="293"/>
      <c r="F27" s="293"/>
      <c r="G27" s="297"/>
      <c r="H27" s="297"/>
      <c r="I27" s="293"/>
      <c r="J27" s="293"/>
      <c r="K27" s="35" t="s">
        <v>33</v>
      </c>
      <c r="L27" s="35" t="s">
        <v>34</v>
      </c>
      <c r="M27" s="35" t="s">
        <v>35</v>
      </c>
      <c r="N27" s="35" t="s">
        <v>36</v>
      </c>
      <c r="O27" s="293"/>
      <c r="P27" s="293"/>
    </row>
    <row r="28" spans="1:79" s="6" customFormat="1" ht="15" x14ac:dyDescent="0.25">
      <c r="A28" s="34">
        <v>1</v>
      </c>
      <c r="B28" s="34">
        <v>2</v>
      </c>
      <c r="C28" s="298">
        <v>3</v>
      </c>
      <c r="D28" s="298"/>
      <c r="E28" s="298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99" t="s">
        <v>95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BZ29" s="36" t="s">
        <v>95</v>
      </c>
    </row>
    <row r="30" spans="1:79" s="6" customFormat="1" ht="33.75" x14ac:dyDescent="0.25">
      <c r="A30" s="37" t="s">
        <v>38</v>
      </c>
      <c r="B30" s="38" t="s">
        <v>96</v>
      </c>
      <c r="C30" s="300" t="s">
        <v>97</v>
      </c>
      <c r="D30" s="301"/>
      <c r="E30" s="302"/>
      <c r="F30" s="37" t="s">
        <v>98</v>
      </c>
      <c r="G30" s="39"/>
      <c r="H30" s="55">
        <v>6.0000000000000001E-3</v>
      </c>
      <c r="I30" s="41">
        <v>73020.86</v>
      </c>
      <c r="J30" s="43">
        <v>603.26</v>
      </c>
      <c r="K30" s="43">
        <v>37.33</v>
      </c>
      <c r="L30" s="43">
        <v>291.26</v>
      </c>
      <c r="M30" s="43">
        <v>274.67</v>
      </c>
      <c r="N30" s="42"/>
      <c r="O30" s="43">
        <v>0.06</v>
      </c>
      <c r="P30" s="43">
        <v>0.28999999999999998</v>
      </c>
      <c r="BZ30" s="36"/>
      <c r="CA30" s="2" t="s">
        <v>97</v>
      </c>
    </row>
    <row r="31" spans="1:79" s="6" customFormat="1" ht="22.5" x14ac:dyDescent="0.25">
      <c r="A31" s="37" t="s">
        <v>42</v>
      </c>
      <c r="B31" s="38" t="s">
        <v>99</v>
      </c>
      <c r="C31" s="300" t="s">
        <v>100</v>
      </c>
      <c r="D31" s="301"/>
      <c r="E31" s="302"/>
      <c r="F31" s="37" t="s">
        <v>101</v>
      </c>
      <c r="G31" s="39"/>
      <c r="H31" s="55">
        <v>6.4000000000000001E-2</v>
      </c>
      <c r="I31" s="41">
        <v>1910.05</v>
      </c>
      <c r="J31" s="43">
        <v>144.78</v>
      </c>
      <c r="K31" s="42"/>
      <c r="L31" s="43">
        <v>91.68</v>
      </c>
      <c r="M31" s="43">
        <v>53.1</v>
      </c>
      <c r="N31" s="42"/>
      <c r="O31" s="44">
        <v>0</v>
      </c>
      <c r="P31" s="43">
        <v>0.05</v>
      </c>
      <c r="BZ31" s="36"/>
      <c r="CA31" s="2" t="s">
        <v>100</v>
      </c>
    </row>
    <row r="32" spans="1:79" s="6" customFormat="1" ht="33.75" x14ac:dyDescent="0.25">
      <c r="A32" s="37" t="s">
        <v>46</v>
      </c>
      <c r="B32" s="38" t="s">
        <v>102</v>
      </c>
      <c r="C32" s="300" t="s">
        <v>103</v>
      </c>
      <c r="D32" s="301"/>
      <c r="E32" s="302"/>
      <c r="F32" s="37" t="s">
        <v>104</v>
      </c>
      <c r="G32" s="39"/>
      <c r="H32" s="56">
        <v>6.1999999999999998E-3</v>
      </c>
      <c r="I32" s="41">
        <v>51168.29</v>
      </c>
      <c r="J32" s="43">
        <v>305.86</v>
      </c>
      <c r="K32" s="43">
        <v>46.55</v>
      </c>
      <c r="L32" s="43">
        <v>190.97</v>
      </c>
      <c r="M32" s="43">
        <v>67.92</v>
      </c>
      <c r="N32" s="43">
        <v>0.42</v>
      </c>
      <c r="O32" s="43">
        <v>7.0000000000000007E-2</v>
      </c>
      <c r="P32" s="43">
        <v>0.06</v>
      </c>
      <c r="BZ32" s="36"/>
      <c r="CA32" s="2" t="s">
        <v>103</v>
      </c>
    </row>
    <row r="33" spans="1:80" s="6" customFormat="1" ht="22.5" x14ac:dyDescent="0.25">
      <c r="A33" s="37" t="s">
        <v>49</v>
      </c>
      <c r="B33" s="38" t="s">
        <v>105</v>
      </c>
      <c r="C33" s="300" t="s">
        <v>106</v>
      </c>
      <c r="D33" s="301"/>
      <c r="E33" s="302"/>
      <c r="F33" s="37" t="s">
        <v>107</v>
      </c>
      <c r="G33" s="39"/>
      <c r="H33" s="40">
        <v>0.62</v>
      </c>
      <c r="I33" s="41">
        <v>1509.08</v>
      </c>
      <c r="J33" s="43">
        <v>935.63</v>
      </c>
      <c r="K33" s="42"/>
      <c r="L33" s="42"/>
      <c r="M33" s="42"/>
      <c r="N33" s="43">
        <v>935.63</v>
      </c>
      <c r="O33" s="44">
        <v>0</v>
      </c>
      <c r="P33" s="44">
        <v>0</v>
      </c>
      <c r="BZ33" s="36"/>
      <c r="CA33" s="2" t="s">
        <v>106</v>
      </c>
    </row>
    <row r="34" spans="1:80" s="6" customFormat="1" ht="33.75" x14ac:dyDescent="0.25">
      <c r="A34" s="37" t="s">
        <v>53</v>
      </c>
      <c r="B34" s="38" t="s">
        <v>108</v>
      </c>
      <c r="C34" s="300" t="s">
        <v>109</v>
      </c>
      <c r="D34" s="301"/>
      <c r="E34" s="302"/>
      <c r="F34" s="37" t="s">
        <v>104</v>
      </c>
      <c r="G34" s="39"/>
      <c r="H34" s="56">
        <v>5.5599999999999997E-2</v>
      </c>
      <c r="I34" s="41">
        <v>77433.89</v>
      </c>
      <c r="J34" s="41">
        <v>4159.8999999999996</v>
      </c>
      <c r="K34" s="43">
        <v>626.23</v>
      </c>
      <c r="L34" s="41">
        <v>2597.5500000000002</v>
      </c>
      <c r="M34" s="43">
        <v>930.91</v>
      </c>
      <c r="N34" s="43">
        <v>5.21</v>
      </c>
      <c r="O34" s="46">
        <v>0.9</v>
      </c>
      <c r="P34" s="43">
        <v>0.86</v>
      </c>
      <c r="BZ34" s="36"/>
      <c r="CA34" s="2" t="s">
        <v>109</v>
      </c>
    </row>
    <row r="35" spans="1:80" s="6" customFormat="1" ht="33.75" x14ac:dyDescent="0.25">
      <c r="A35" s="37" t="s">
        <v>56</v>
      </c>
      <c r="B35" s="38" t="s">
        <v>110</v>
      </c>
      <c r="C35" s="300" t="s">
        <v>111</v>
      </c>
      <c r="D35" s="301"/>
      <c r="E35" s="302"/>
      <c r="F35" s="37" t="s">
        <v>107</v>
      </c>
      <c r="G35" s="39"/>
      <c r="H35" s="40">
        <v>5.56</v>
      </c>
      <c r="I35" s="41">
        <v>1552.18</v>
      </c>
      <c r="J35" s="41">
        <v>8630.1200000000008</v>
      </c>
      <c r="K35" s="42"/>
      <c r="L35" s="42"/>
      <c r="M35" s="42"/>
      <c r="N35" s="41">
        <v>8630.1200000000008</v>
      </c>
      <c r="O35" s="44">
        <v>0</v>
      </c>
      <c r="P35" s="44">
        <v>0</v>
      </c>
      <c r="BZ35" s="36"/>
      <c r="CA35" s="2" t="s">
        <v>111</v>
      </c>
    </row>
    <row r="36" spans="1:80" s="6" customFormat="1" ht="15" x14ac:dyDescent="0.25">
      <c r="A36" s="303" t="s">
        <v>112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BZ36" s="36"/>
      <c r="CB36" s="57" t="s">
        <v>112</v>
      </c>
    </row>
    <row r="37" spans="1:80" s="6" customFormat="1" ht="33.75" x14ac:dyDescent="0.25">
      <c r="A37" s="37" t="s">
        <v>60</v>
      </c>
      <c r="B37" s="38" t="s">
        <v>113</v>
      </c>
      <c r="C37" s="300" t="s">
        <v>114</v>
      </c>
      <c r="D37" s="301"/>
      <c r="E37" s="302"/>
      <c r="F37" s="37" t="s">
        <v>115</v>
      </c>
      <c r="G37" s="39"/>
      <c r="H37" s="40">
        <v>0.13</v>
      </c>
      <c r="I37" s="41">
        <v>114462.39</v>
      </c>
      <c r="J37" s="41">
        <v>13781.09</v>
      </c>
      <c r="K37" s="41">
        <v>4814.3500000000004</v>
      </c>
      <c r="L37" s="41">
        <v>6345.73</v>
      </c>
      <c r="M37" s="41">
        <v>2621.0100000000002</v>
      </c>
      <c r="N37" s="42"/>
      <c r="O37" s="43">
        <v>6.36</v>
      </c>
      <c r="P37" s="46">
        <v>2.4</v>
      </c>
      <c r="BZ37" s="36"/>
      <c r="CA37" s="2" t="s">
        <v>114</v>
      </c>
      <c r="CB37" s="57"/>
    </row>
    <row r="38" spans="1:80" s="6" customFormat="1" ht="33.75" x14ac:dyDescent="0.25">
      <c r="A38" s="37" t="s">
        <v>63</v>
      </c>
      <c r="B38" s="38" t="s">
        <v>116</v>
      </c>
      <c r="C38" s="300" t="s">
        <v>117</v>
      </c>
      <c r="D38" s="301"/>
      <c r="E38" s="302"/>
      <c r="F38" s="37" t="s">
        <v>115</v>
      </c>
      <c r="G38" s="39"/>
      <c r="H38" s="40">
        <v>0.05</v>
      </c>
      <c r="I38" s="41">
        <v>149741.5</v>
      </c>
      <c r="J38" s="41">
        <v>6993.14</v>
      </c>
      <c r="K38" s="41">
        <v>2371.79</v>
      </c>
      <c r="L38" s="41">
        <v>3243.5</v>
      </c>
      <c r="M38" s="41">
        <v>1377.85</v>
      </c>
      <c r="N38" s="42"/>
      <c r="O38" s="43">
        <v>3.09</v>
      </c>
      <c r="P38" s="43">
        <v>1.28</v>
      </c>
      <c r="BZ38" s="36"/>
      <c r="CA38" s="2" t="s">
        <v>117</v>
      </c>
      <c r="CB38" s="57"/>
    </row>
    <row r="39" spans="1:80" s="6" customFormat="1" ht="33.75" x14ac:dyDescent="0.25">
      <c r="A39" s="37" t="s">
        <v>66</v>
      </c>
      <c r="B39" s="38" t="s">
        <v>118</v>
      </c>
      <c r="C39" s="300" t="s">
        <v>119</v>
      </c>
      <c r="D39" s="301"/>
      <c r="E39" s="302"/>
      <c r="F39" s="37" t="s">
        <v>107</v>
      </c>
      <c r="G39" s="39"/>
      <c r="H39" s="58">
        <v>9.3281892000000006</v>
      </c>
      <c r="I39" s="41">
        <v>22074.79</v>
      </c>
      <c r="J39" s="41">
        <v>205917.82</v>
      </c>
      <c r="K39" s="42"/>
      <c r="L39" s="42"/>
      <c r="M39" s="42"/>
      <c r="N39" s="41">
        <v>205917.82</v>
      </c>
      <c r="O39" s="44">
        <v>0</v>
      </c>
      <c r="P39" s="44">
        <v>0</v>
      </c>
      <c r="BZ39" s="36"/>
      <c r="CA39" s="2" t="s">
        <v>119</v>
      </c>
      <c r="CB39" s="57"/>
    </row>
    <row r="40" spans="1:80" s="6" customFormat="1" ht="45" x14ac:dyDescent="0.25">
      <c r="A40" s="37" t="s">
        <v>70</v>
      </c>
      <c r="B40" s="38" t="s">
        <v>120</v>
      </c>
      <c r="C40" s="300" t="s">
        <v>121</v>
      </c>
      <c r="D40" s="301"/>
      <c r="E40" s="302"/>
      <c r="F40" s="37" t="s">
        <v>122</v>
      </c>
      <c r="G40" s="39"/>
      <c r="H40" s="56">
        <v>0.53959999999999997</v>
      </c>
      <c r="I40" s="41">
        <v>150554.63</v>
      </c>
      <c r="J40" s="41">
        <v>61114.61</v>
      </c>
      <c r="K40" s="41">
        <v>15578.31</v>
      </c>
      <c r="L40" s="43">
        <v>342.37</v>
      </c>
      <c r="M40" s="43">
        <v>185.15</v>
      </c>
      <c r="N40" s="41">
        <v>45008.78</v>
      </c>
      <c r="O40" s="43">
        <v>18.940000000000001</v>
      </c>
      <c r="P40" s="43">
        <v>0.22</v>
      </c>
      <c r="BZ40" s="36"/>
      <c r="CA40" s="2" t="s">
        <v>121</v>
      </c>
      <c r="CB40" s="57"/>
    </row>
    <row r="41" spans="1:80" s="6" customFormat="1" ht="45" x14ac:dyDescent="0.25">
      <c r="A41" s="37" t="s">
        <v>123</v>
      </c>
      <c r="B41" s="38" t="s">
        <v>124</v>
      </c>
      <c r="C41" s="300" t="s">
        <v>125</v>
      </c>
      <c r="D41" s="301"/>
      <c r="E41" s="302"/>
      <c r="F41" s="37" t="s">
        <v>126</v>
      </c>
      <c r="G41" s="39"/>
      <c r="H41" s="40">
        <v>0.16</v>
      </c>
      <c r="I41" s="41">
        <v>16443.53</v>
      </c>
      <c r="J41" s="41">
        <v>4034.24</v>
      </c>
      <c r="K41" s="41">
        <v>1726.86</v>
      </c>
      <c r="L41" s="43">
        <v>245.41</v>
      </c>
      <c r="M41" s="41">
        <v>2061.02</v>
      </c>
      <c r="N41" s="43">
        <v>0.95</v>
      </c>
      <c r="O41" s="43">
        <v>2.08</v>
      </c>
      <c r="P41" s="43">
        <v>2.1800000000000002</v>
      </c>
      <c r="BZ41" s="36"/>
      <c r="CA41" s="2" t="s">
        <v>125</v>
      </c>
      <c r="CB41" s="57"/>
    </row>
    <row r="42" spans="1:80" s="6" customFormat="1" ht="22.5" x14ac:dyDescent="0.25">
      <c r="A42" s="37" t="s">
        <v>127</v>
      </c>
      <c r="B42" s="38" t="s">
        <v>128</v>
      </c>
      <c r="C42" s="300" t="s">
        <v>129</v>
      </c>
      <c r="D42" s="301"/>
      <c r="E42" s="302"/>
      <c r="F42" s="37" t="s">
        <v>130</v>
      </c>
      <c r="G42" s="39"/>
      <c r="H42" s="56">
        <v>4.82E-2</v>
      </c>
      <c r="I42" s="41">
        <v>45981.3</v>
      </c>
      <c r="J42" s="41">
        <v>1673.59</v>
      </c>
      <c r="K42" s="41">
        <v>1646.45</v>
      </c>
      <c r="L42" s="43">
        <v>15.77</v>
      </c>
      <c r="M42" s="43">
        <v>11.37</v>
      </c>
      <c r="N42" s="42"/>
      <c r="O42" s="46">
        <v>2.1</v>
      </c>
      <c r="P42" s="43">
        <v>0.01</v>
      </c>
      <c r="BZ42" s="36"/>
      <c r="CA42" s="2" t="s">
        <v>129</v>
      </c>
      <c r="CB42" s="57"/>
    </row>
    <row r="43" spans="1:80" s="6" customFormat="1" ht="67.5" x14ac:dyDescent="0.25">
      <c r="A43" s="37" t="s">
        <v>131</v>
      </c>
      <c r="B43" s="38" t="s">
        <v>132</v>
      </c>
      <c r="C43" s="300" t="s">
        <v>133</v>
      </c>
      <c r="D43" s="301"/>
      <c r="E43" s="302"/>
      <c r="F43" s="37" t="s">
        <v>130</v>
      </c>
      <c r="G43" s="39"/>
      <c r="H43" s="56">
        <v>4.82E-2</v>
      </c>
      <c r="I43" s="41">
        <v>133510.26</v>
      </c>
      <c r="J43" s="41">
        <v>6435.19</v>
      </c>
      <c r="K43" s="42"/>
      <c r="L43" s="42"/>
      <c r="M43" s="42"/>
      <c r="N43" s="41">
        <v>6435.19</v>
      </c>
      <c r="O43" s="44">
        <v>0</v>
      </c>
      <c r="P43" s="44">
        <v>0</v>
      </c>
      <c r="BZ43" s="36"/>
      <c r="CA43" s="2" t="s">
        <v>133</v>
      </c>
      <c r="CB43" s="57"/>
    </row>
    <row r="44" spans="1:80" s="6" customFormat="1" ht="15" x14ac:dyDescent="0.25">
      <c r="A44" s="37" t="s">
        <v>134</v>
      </c>
      <c r="B44" s="38" t="s">
        <v>135</v>
      </c>
      <c r="C44" s="300" t="s">
        <v>136</v>
      </c>
      <c r="D44" s="301"/>
      <c r="E44" s="302"/>
      <c r="F44" s="37" t="s">
        <v>115</v>
      </c>
      <c r="G44" s="39"/>
      <c r="H44" s="40">
        <v>0.16</v>
      </c>
      <c r="I44" s="41">
        <v>17277.86</v>
      </c>
      <c r="J44" s="41">
        <v>2077.92</v>
      </c>
      <c r="K44" s="41">
        <v>1607.08</v>
      </c>
      <c r="L44" s="43">
        <v>8.16</v>
      </c>
      <c r="M44" s="43">
        <v>4.59</v>
      </c>
      <c r="N44" s="43">
        <v>458.09</v>
      </c>
      <c r="O44" s="43">
        <v>1.93</v>
      </c>
      <c r="P44" s="43">
        <v>0.01</v>
      </c>
      <c r="BZ44" s="36"/>
      <c r="CA44" s="2" t="s">
        <v>136</v>
      </c>
      <c r="CB44" s="57"/>
    </row>
    <row r="45" spans="1:80" s="6" customFormat="1" ht="45" x14ac:dyDescent="0.25">
      <c r="A45" s="37" t="s">
        <v>137</v>
      </c>
      <c r="B45" s="38" t="s">
        <v>138</v>
      </c>
      <c r="C45" s="300" t="s">
        <v>139</v>
      </c>
      <c r="D45" s="301"/>
      <c r="E45" s="302"/>
      <c r="F45" s="37" t="s">
        <v>59</v>
      </c>
      <c r="G45" s="39"/>
      <c r="H45" s="45">
        <v>16</v>
      </c>
      <c r="I45" s="41">
        <v>25.97</v>
      </c>
      <c r="J45" s="43">
        <v>415.52</v>
      </c>
      <c r="K45" s="42"/>
      <c r="L45" s="42"/>
      <c r="M45" s="42"/>
      <c r="N45" s="43">
        <v>415.52</v>
      </c>
      <c r="O45" s="44">
        <v>0</v>
      </c>
      <c r="P45" s="44">
        <v>0</v>
      </c>
      <c r="BZ45" s="36"/>
      <c r="CA45" s="2" t="s">
        <v>139</v>
      </c>
      <c r="CB45" s="57"/>
    </row>
    <row r="46" spans="1:80" s="6" customFormat="1" ht="33.75" x14ac:dyDescent="0.25">
      <c r="A46" s="37" t="s">
        <v>140</v>
      </c>
      <c r="B46" s="38" t="s">
        <v>141</v>
      </c>
      <c r="C46" s="300" t="s">
        <v>142</v>
      </c>
      <c r="D46" s="301"/>
      <c r="E46" s="302"/>
      <c r="F46" s="37" t="s">
        <v>143</v>
      </c>
      <c r="G46" s="39"/>
      <c r="H46" s="55">
        <v>2.3E-2</v>
      </c>
      <c r="I46" s="41">
        <v>4327.9399999999996</v>
      </c>
      <c r="J46" s="43">
        <v>76.989999999999995</v>
      </c>
      <c r="K46" s="43">
        <v>73.92</v>
      </c>
      <c r="L46" s="43">
        <v>0.73</v>
      </c>
      <c r="M46" s="43">
        <v>0.86</v>
      </c>
      <c r="N46" s="43">
        <v>1.48</v>
      </c>
      <c r="O46" s="43">
        <v>0.11</v>
      </c>
      <c r="P46" s="44">
        <v>0</v>
      </c>
      <c r="BZ46" s="36"/>
      <c r="CA46" s="2" t="s">
        <v>142</v>
      </c>
      <c r="CB46" s="57"/>
    </row>
    <row r="47" spans="1:80" s="6" customFormat="1" ht="22.5" x14ac:dyDescent="0.25">
      <c r="A47" s="37" t="s">
        <v>144</v>
      </c>
      <c r="B47" s="38" t="s">
        <v>145</v>
      </c>
      <c r="C47" s="300" t="s">
        <v>146</v>
      </c>
      <c r="D47" s="301"/>
      <c r="E47" s="302"/>
      <c r="F47" s="37" t="s">
        <v>143</v>
      </c>
      <c r="G47" s="39"/>
      <c r="H47" s="55">
        <v>2.3E-2</v>
      </c>
      <c r="I47" s="41">
        <v>3082.25</v>
      </c>
      <c r="J47" s="43">
        <v>495.71</v>
      </c>
      <c r="K47" s="43">
        <v>471.93</v>
      </c>
      <c r="L47" s="43">
        <v>6.59</v>
      </c>
      <c r="M47" s="43">
        <v>7.75</v>
      </c>
      <c r="N47" s="43">
        <v>9.44</v>
      </c>
      <c r="O47" s="46">
        <v>0.7</v>
      </c>
      <c r="P47" s="43">
        <v>0.01</v>
      </c>
      <c r="BZ47" s="36"/>
      <c r="CA47" s="2" t="s">
        <v>146</v>
      </c>
      <c r="CB47" s="57"/>
    </row>
    <row r="48" spans="1:80" s="6" customFormat="1" ht="22.5" x14ac:dyDescent="0.25">
      <c r="A48" s="37" t="s">
        <v>147</v>
      </c>
      <c r="B48" s="38" t="s">
        <v>148</v>
      </c>
      <c r="C48" s="300" t="s">
        <v>149</v>
      </c>
      <c r="D48" s="301"/>
      <c r="E48" s="302"/>
      <c r="F48" s="37" t="s">
        <v>150</v>
      </c>
      <c r="G48" s="39"/>
      <c r="H48" s="45">
        <v>23</v>
      </c>
      <c r="I48" s="41">
        <v>147.74</v>
      </c>
      <c r="J48" s="41">
        <v>3398.02</v>
      </c>
      <c r="K48" s="42"/>
      <c r="L48" s="42"/>
      <c r="M48" s="42"/>
      <c r="N48" s="41">
        <v>3398.02</v>
      </c>
      <c r="O48" s="44">
        <v>0</v>
      </c>
      <c r="P48" s="44">
        <v>0</v>
      </c>
      <c r="BZ48" s="36"/>
      <c r="CA48" s="2" t="s">
        <v>149</v>
      </c>
      <c r="CB48" s="57"/>
    </row>
    <row r="49" spans="1:80" s="6" customFormat="1" ht="33.75" x14ac:dyDescent="0.25">
      <c r="A49" s="37" t="s">
        <v>151</v>
      </c>
      <c r="B49" s="38" t="s">
        <v>152</v>
      </c>
      <c r="C49" s="300" t="s">
        <v>153</v>
      </c>
      <c r="D49" s="301"/>
      <c r="E49" s="302"/>
      <c r="F49" s="37" t="s">
        <v>107</v>
      </c>
      <c r="G49" s="39"/>
      <c r="H49" s="40">
        <v>0.54</v>
      </c>
      <c r="I49" s="41">
        <v>49754.13</v>
      </c>
      <c r="J49" s="41">
        <v>20285.169999999998</v>
      </c>
      <c r="K49" s="41">
        <v>17272.75</v>
      </c>
      <c r="L49" s="43">
        <v>115.5</v>
      </c>
      <c r="M49" s="43">
        <v>134.75</v>
      </c>
      <c r="N49" s="41">
        <v>2762.17</v>
      </c>
      <c r="O49" s="43">
        <v>24.62</v>
      </c>
      <c r="P49" s="43">
        <v>0.16</v>
      </c>
      <c r="BZ49" s="36"/>
      <c r="CA49" s="2" t="s">
        <v>153</v>
      </c>
      <c r="CB49" s="57"/>
    </row>
    <row r="50" spans="1:80" s="6" customFormat="1" ht="15" x14ac:dyDescent="0.25">
      <c r="A50" s="303" t="s">
        <v>154</v>
      </c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BZ50" s="36"/>
      <c r="CB50" s="57" t="s">
        <v>154</v>
      </c>
    </row>
    <row r="51" spans="1:80" s="6" customFormat="1" ht="33.75" x14ac:dyDescent="0.25">
      <c r="A51" s="37" t="s">
        <v>155</v>
      </c>
      <c r="B51" s="38" t="s">
        <v>156</v>
      </c>
      <c r="C51" s="300" t="s">
        <v>157</v>
      </c>
      <c r="D51" s="301"/>
      <c r="E51" s="302"/>
      <c r="F51" s="37" t="s">
        <v>98</v>
      </c>
      <c r="G51" s="39"/>
      <c r="H51" s="56">
        <v>5.4000000000000003E-3</v>
      </c>
      <c r="I51" s="41">
        <v>53169.69</v>
      </c>
      <c r="J51" s="43">
        <v>395.33</v>
      </c>
      <c r="K51" s="43">
        <v>24.47</v>
      </c>
      <c r="L51" s="43">
        <v>190.87</v>
      </c>
      <c r="M51" s="43">
        <v>179.99</v>
      </c>
      <c r="N51" s="42"/>
      <c r="O51" s="43">
        <v>0.04</v>
      </c>
      <c r="P51" s="43">
        <v>0.19</v>
      </c>
      <c r="BZ51" s="36"/>
      <c r="CA51" s="2" t="s">
        <v>157</v>
      </c>
      <c r="CB51" s="57"/>
    </row>
    <row r="52" spans="1:80" s="6" customFormat="1" ht="22.5" x14ac:dyDescent="0.25">
      <c r="A52" s="37" t="s">
        <v>158</v>
      </c>
      <c r="B52" s="38" t="s">
        <v>159</v>
      </c>
      <c r="C52" s="300" t="s">
        <v>160</v>
      </c>
      <c r="D52" s="301"/>
      <c r="E52" s="302"/>
      <c r="F52" s="37" t="s">
        <v>161</v>
      </c>
      <c r="G52" s="39"/>
      <c r="H52" s="59">
        <v>7.5</v>
      </c>
      <c r="I52" s="41">
        <v>1355.58</v>
      </c>
      <c r="J52" s="41">
        <v>7671.94</v>
      </c>
      <c r="K52" s="41">
        <v>7416.56</v>
      </c>
      <c r="L52" s="43">
        <v>72.02</v>
      </c>
      <c r="M52" s="43">
        <v>46.79</v>
      </c>
      <c r="N52" s="43">
        <v>136.57</v>
      </c>
      <c r="O52" s="43">
        <v>10.130000000000001</v>
      </c>
      <c r="P52" s="43">
        <v>0.06</v>
      </c>
      <c r="BZ52" s="36"/>
      <c r="CA52" s="2" t="s">
        <v>160</v>
      </c>
      <c r="CB52" s="57"/>
    </row>
    <row r="53" spans="1:80" s="6" customFormat="1" ht="33.75" x14ac:dyDescent="0.25">
      <c r="A53" s="37" t="s">
        <v>162</v>
      </c>
      <c r="B53" s="38" t="s">
        <v>163</v>
      </c>
      <c r="C53" s="300" t="s">
        <v>164</v>
      </c>
      <c r="D53" s="301"/>
      <c r="E53" s="302"/>
      <c r="F53" s="37" t="s">
        <v>130</v>
      </c>
      <c r="G53" s="39"/>
      <c r="H53" s="56">
        <v>0.1125</v>
      </c>
      <c r="I53" s="41">
        <v>68640.75</v>
      </c>
      <c r="J53" s="41">
        <v>7722.08</v>
      </c>
      <c r="K53" s="42"/>
      <c r="L53" s="42"/>
      <c r="M53" s="42"/>
      <c r="N53" s="41">
        <v>7722.08</v>
      </c>
      <c r="O53" s="44">
        <v>0</v>
      </c>
      <c r="P53" s="44">
        <v>0</v>
      </c>
      <c r="BZ53" s="36"/>
      <c r="CA53" s="2" t="s">
        <v>164</v>
      </c>
      <c r="CB53" s="57"/>
    </row>
    <row r="54" spans="1:80" s="6" customFormat="1" ht="45" x14ac:dyDescent="0.25">
      <c r="A54" s="37" t="s">
        <v>165</v>
      </c>
      <c r="B54" s="38" t="s">
        <v>166</v>
      </c>
      <c r="C54" s="300" t="s">
        <v>167</v>
      </c>
      <c r="D54" s="301"/>
      <c r="E54" s="302"/>
      <c r="F54" s="37" t="s">
        <v>98</v>
      </c>
      <c r="G54" s="39"/>
      <c r="H54" s="56">
        <v>5.4000000000000003E-3</v>
      </c>
      <c r="I54" s="41">
        <v>10145.93</v>
      </c>
      <c r="J54" s="43">
        <v>72.3</v>
      </c>
      <c r="K54" s="42"/>
      <c r="L54" s="43">
        <v>41.09</v>
      </c>
      <c r="M54" s="43">
        <v>31.21</v>
      </c>
      <c r="N54" s="42"/>
      <c r="O54" s="44">
        <v>0</v>
      </c>
      <c r="P54" s="43">
        <v>0.03</v>
      </c>
      <c r="BZ54" s="36"/>
      <c r="CA54" s="2" t="s">
        <v>167</v>
      </c>
      <c r="CB54" s="57"/>
    </row>
    <row r="55" spans="1:80" s="6" customFormat="1" ht="22.5" x14ac:dyDescent="0.25">
      <c r="A55" s="37" t="s">
        <v>168</v>
      </c>
      <c r="B55" s="38" t="s">
        <v>169</v>
      </c>
      <c r="C55" s="300" t="s">
        <v>170</v>
      </c>
      <c r="D55" s="301"/>
      <c r="E55" s="302"/>
      <c r="F55" s="37" t="s">
        <v>171</v>
      </c>
      <c r="G55" s="39"/>
      <c r="H55" s="59">
        <v>0.8</v>
      </c>
      <c r="I55" s="41">
        <v>9031.9699999999993</v>
      </c>
      <c r="J55" s="41">
        <v>5641.57</v>
      </c>
      <c r="K55" s="41">
        <v>3517.9</v>
      </c>
      <c r="L55" s="43">
        <v>253.29</v>
      </c>
      <c r="M55" s="43">
        <v>152.03</v>
      </c>
      <c r="N55" s="41">
        <v>1718.35</v>
      </c>
      <c r="O55" s="43">
        <v>4.33</v>
      </c>
      <c r="P55" s="43">
        <v>0.16</v>
      </c>
      <c r="BZ55" s="36"/>
      <c r="CA55" s="2" t="s">
        <v>170</v>
      </c>
      <c r="CB55" s="57"/>
    </row>
    <row r="56" spans="1:80" s="6" customFormat="1" ht="33.75" x14ac:dyDescent="0.25">
      <c r="A56" s="37" t="s">
        <v>172</v>
      </c>
      <c r="B56" s="38" t="s">
        <v>173</v>
      </c>
      <c r="C56" s="300" t="s">
        <v>174</v>
      </c>
      <c r="D56" s="301"/>
      <c r="E56" s="302"/>
      <c r="F56" s="37" t="s">
        <v>130</v>
      </c>
      <c r="G56" s="39"/>
      <c r="H56" s="56">
        <v>7.6799999999999993E-2</v>
      </c>
      <c r="I56" s="41">
        <v>67121.070000000007</v>
      </c>
      <c r="J56" s="41">
        <v>3866.17</v>
      </c>
      <c r="K56" s="42"/>
      <c r="L56" s="42"/>
      <c r="M56" s="42"/>
      <c r="N56" s="41">
        <v>3866.17</v>
      </c>
      <c r="O56" s="44">
        <v>0</v>
      </c>
      <c r="P56" s="44">
        <v>0</v>
      </c>
      <c r="BZ56" s="36"/>
      <c r="CA56" s="2" t="s">
        <v>174</v>
      </c>
      <c r="CB56" s="57"/>
    </row>
    <row r="57" spans="1:80" s="6" customFormat="1" ht="15" x14ac:dyDescent="0.25">
      <c r="A57" s="303" t="s">
        <v>175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BZ57" s="36"/>
      <c r="CB57" s="57" t="s">
        <v>175</v>
      </c>
    </row>
    <row r="58" spans="1:80" s="6" customFormat="1" ht="22.5" x14ac:dyDescent="0.25">
      <c r="A58" s="37" t="s">
        <v>176</v>
      </c>
      <c r="B58" s="38" t="s">
        <v>177</v>
      </c>
      <c r="C58" s="300" t="s">
        <v>178</v>
      </c>
      <c r="D58" s="301"/>
      <c r="E58" s="302"/>
      <c r="F58" s="37" t="s">
        <v>179</v>
      </c>
      <c r="G58" s="39"/>
      <c r="H58" s="40">
        <v>0.09</v>
      </c>
      <c r="I58" s="41">
        <v>8933.7900000000009</v>
      </c>
      <c r="J58" s="43">
        <v>659.3</v>
      </c>
      <c r="K58" s="43">
        <v>562.73</v>
      </c>
      <c r="L58" s="43">
        <v>40.299999999999997</v>
      </c>
      <c r="M58" s="43">
        <v>56.27</v>
      </c>
      <c r="N58" s="42"/>
      <c r="O58" s="43">
        <v>0.91</v>
      </c>
      <c r="P58" s="43">
        <v>0.06</v>
      </c>
      <c r="BZ58" s="36"/>
      <c r="CA58" s="2" t="s">
        <v>178</v>
      </c>
      <c r="CB58" s="57"/>
    </row>
    <row r="59" spans="1:80" s="6" customFormat="1" ht="22.5" x14ac:dyDescent="0.25">
      <c r="A59" s="37" t="s">
        <v>180</v>
      </c>
      <c r="B59" s="38" t="s">
        <v>181</v>
      </c>
      <c r="C59" s="300" t="s">
        <v>182</v>
      </c>
      <c r="D59" s="301"/>
      <c r="E59" s="302"/>
      <c r="F59" s="37" t="s">
        <v>107</v>
      </c>
      <c r="G59" s="39"/>
      <c r="H59" s="59">
        <v>2.2999999999999998</v>
      </c>
      <c r="I59" s="41">
        <v>2009.68</v>
      </c>
      <c r="J59" s="41">
        <v>3466.7</v>
      </c>
      <c r="K59" s="42"/>
      <c r="L59" s="42"/>
      <c r="M59" s="42"/>
      <c r="N59" s="41">
        <v>3466.7</v>
      </c>
      <c r="O59" s="44">
        <v>0</v>
      </c>
      <c r="P59" s="44">
        <v>0</v>
      </c>
      <c r="BZ59" s="36"/>
      <c r="CA59" s="2" t="s">
        <v>182</v>
      </c>
      <c r="CB59" s="57"/>
    </row>
    <row r="60" spans="1:80" s="6" customFormat="1" ht="15" x14ac:dyDescent="0.25">
      <c r="A60" s="303" t="s">
        <v>183</v>
      </c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  <c r="BZ60" s="36"/>
      <c r="CB60" s="57" t="s">
        <v>183</v>
      </c>
    </row>
    <row r="61" spans="1:80" s="6" customFormat="1" ht="33.75" x14ac:dyDescent="0.25">
      <c r="A61" s="37" t="s">
        <v>184</v>
      </c>
      <c r="B61" s="38" t="s">
        <v>185</v>
      </c>
      <c r="C61" s="300" t="s">
        <v>186</v>
      </c>
      <c r="D61" s="301"/>
      <c r="E61" s="302"/>
      <c r="F61" s="37" t="s">
        <v>115</v>
      </c>
      <c r="G61" s="39"/>
      <c r="H61" s="59">
        <v>0.1</v>
      </c>
      <c r="I61" s="41">
        <v>49187.56</v>
      </c>
      <c r="J61" s="41">
        <v>6285.8</v>
      </c>
      <c r="K61" s="43">
        <v>886.39</v>
      </c>
      <c r="L61" s="41">
        <v>4032.37</v>
      </c>
      <c r="M61" s="41">
        <v>1367.04</v>
      </c>
      <c r="N61" s="42"/>
      <c r="O61" s="43">
        <v>1.31</v>
      </c>
      <c r="P61" s="43">
        <v>1.43</v>
      </c>
      <c r="BZ61" s="36"/>
      <c r="CA61" s="2" t="s">
        <v>186</v>
      </c>
      <c r="CB61" s="57"/>
    </row>
    <row r="62" spans="1:80" s="6" customFormat="1" ht="33.75" x14ac:dyDescent="0.25">
      <c r="A62" s="37" t="s">
        <v>187</v>
      </c>
      <c r="B62" s="38" t="s">
        <v>188</v>
      </c>
      <c r="C62" s="300" t="s">
        <v>189</v>
      </c>
      <c r="D62" s="301"/>
      <c r="E62" s="302"/>
      <c r="F62" s="37" t="s">
        <v>104</v>
      </c>
      <c r="G62" s="39"/>
      <c r="H62" s="60">
        <v>6.4999999999999997E-4</v>
      </c>
      <c r="I62" s="41">
        <v>1134655.83</v>
      </c>
      <c r="J62" s="43">
        <v>568.80999999999995</v>
      </c>
      <c r="K62" s="43">
        <v>158.81</v>
      </c>
      <c r="L62" s="43">
        <v>17.38</v>
      </c>
      <c r="M62" s="43">
        <v>15.68</v>
      </c>
      <c r="N62" s="43">
        <v>376.94</v>
      </c>
      <c r="O62" s="43">
        <v>0.21</v>
      </c>
      <c r="P62" s="43">
        <v>0.01</v>
      </c>
      <c r="BZ62" s="36"/>
      <c r="CA62" s="2" t="s">
        <v>189</v>
      </c>
      <c r="CB62" s="57"/>
    </row>
    <row r="63" spans="1:80" s="6" customFormat="1" ht="22.5" x14ac:dyDescent="0.25">
      <c r="A63" s="37" t="s">
        <v>190</v>
      </c>
      <c r="B63" s="38" t="s">
        <v>128</v>
      </c>
      <c r="C63" s="300" t="s">
        <v>129</v>
      </c>
      <c r="D63" s="301"/>
      <c r="E63" s="302"/>
      <c r="F63" s="37" t="s">
        <v>130</v>
      </c>
      <c r="G63" s="39"/>
      <c r="H63" s="55">
        <v>1.9E-2</v>
      </c>
      <c r="I63" s="41">
        <v>45981.3</v>
      </c>
      <c r="J63" s="43">
        <v>659.72</v>
      </c>
      <c r="K63" s="43">
        <v>649.02</v>
      </c>
      <c r="L63" s="43">
        <v>6.22</v>
      </c>
      <c r="M63" s="43">
        <v>4.4800000000000004</v>
      </c>
      <c r="N63" s="42"/>
      <c r="O63" s="43">
        <v>0.83</v>
      </c>
      <c r="P63" s="44">
        <v>0</v>
      </c>
      <c r="BZ63" s="36"/>
      <c r="CA63" s="2" t="s">
        <v>129</v>
      </c>
      <c r="CB63" s="57"/>
    </row>
    <row r="64" spans="1:80" s="6" customFormat="1" ht="67.5" x14ac:dyDescent="0.25">
      <c r="A64" s="37" t="s">
        <v>191</v>
      </c>
      <c r="B64" s="38" t="s">
        <v>132</v>
      </c>
      <c r="C64" s="300" t="s">
        <v>133</v>
      </c>
      <c r="D64" s="301"/>
      <c r="E64" s="302"/>
      <c r="F64" s="37" t="s">
        <v>130</v>
      </c>
      <c r="G64" s="39"/>
      <c r="H64" s="55">
        <v>1.9E-2</v>
      </c>
      <c r="I64" s="41">
        <v>133510.26</v>
      </c>
      <c r="J64" s="41">
        <v>2536.69</v>
      </c>
      <c r="K64" s="42"/>
      <c r="L64" s="42"/>
      <c r="M64" s="42"/>
      <c r="N64" s="41">
        <v>2536.69</v>
      </c>
      <c r="O64" s="44">
        <v>0</v>
      </c>
      <c r="P64" s="44">
        <v>0</v>
      </c>
      <c r="BZ64" s="36"/>
      <c r="CA64" s="2" t="s">
        <v>133</v>
      </c>
      <c r="CB64" s="57"/>
    </row>
    <row r="65" spans="1:81" s="6" customFormat="1" ht="33.75" x14ac:dyDescent="0.25">
      <c r="A65" s="37" t="s">
        <v>192</v>
      </c>
      <c r="B65" s="38" t="s">
        <v>193</v>
      </c>
      <c r="C65" s="300" t="s">
        <v>194</v>
      </c>
      <c r="D65" s="301"/>
      <c r="E65" s="302"/>
      <c r="F65" s="37" t="s">
        <v>115</v>
      </c>
      <c r="G65" s="39"/>
      <c r="H65" s="59">
        <v>0.1</v>
      </c>
      <c r="I65" s="41">
        <v>36132.42</v>
      </c>
      <c r="J65" s="41">
        <v>4567.8</v>
      </c>
      <c r="K65" s="41">
        <v>2440.48</v>
      </c>
      <c r="L65" s="43">
        <v>269.45</v>
      </c>
      <c r="M65" s="41">
        <v>1857.87</v>
      </c>
      <c r="N65" s="42"/>
      <c r="O65" s="46">
        <v>3.3</v>
      </c>
      <c r="P65" s="43">
        <v>2.23</v>
      </c>
      <c r="BZ65" s="36"/>
      <c r="CA65" s="2" t="s">
        <v>194</v>
      </c>
      <c r="CB65" s="57"/>
    </row>
    <row r="66" spans="1:81" s="6" customFormat="1" ht="33.75" x14ac:dyDescent="0.25">
      <c r="A66" s="37" t="s">
        <v>195</v>
      </c>
      <c r="B66" s="38" t="s">
        <v>196</v>
      </c>
      <c r="C66" s="300" t="s">
        <v>197</v>
      </c>
      <c r="D66" s="301"/>
      <c r="E66" s="302"/>
      <c r="F66" s="37" t="s">
        <v>59</v>
      </c>
      <c r="G66" s="39"/>
      <c r="H66" s="45">
        <v>10</v>
      </c>
      <c r="I66" s="41">
        <v>1763.2</v>
      </c>
      <c r="J66" s="41">
        <v>17632</v>
      </c>
      <c r="K66" s="42"/>
      <c r="L66" s="42"/>
      <c r="M66" s="42"/>
      <c r="N66" s="41">
        <v>17632</v>
      </c>
      <c r="O66" s="44">
        <v>0</v>
      </c>
      <c r="P66" s="44">
        <v>0</v>
      </c>
      <c r="BZ66" s="36"/>
      <c r="CA66" s="2" t="s">
        <v>197</v>
      </c>
      <c r="CB66" s="57"/>
    </row>
    <row r="67" spans="1:81" s="6" customFormat="1" ht="22.5" x14ac:dyDescent="0.25">
      <c r="A67" s="37" t="s">
        <v>198</v>
      </c>
      <c r="B67" s="38" t="s">
        <v>199</v>
      </c>
      <c r="C67" s="300" t="s">
        <v>200</v>
      </c>
      <c r="D67" s="301"/>
      <c r="E67" s="302"/>
      <c r="F67" s="37" t="s">
        <v>104</v>
      </c>
      <c r="G67" s="39"/>
      <c r="H67" s="56">
        <v>1.2999999999999999E-3</v>
      </c>
      <c r="I67" s="41">
        <v>63052.67</v>
      </c>
      <c r="J67" s="43">
        <v>61.48</v>
      </c>
      <c r="K67" s="43">
        <v>61.48</v>
      </c>
      <c r="L67" s="42"/>
      <c r="M67" s="42"/>
      <c r="N67" s="42"/>
      <c r="O67" s="43">
        <v>0.09</v>
      </c>
      <c r="P67" s="44">
        <v>0</v>
      </c>
      <c r="BZ67" s="36"/>
      <c r="CA67" s="2" t="s">
        <v>200</v>
      </c>
      <c r="CB67" s="57"/>
    </row>
    <row r="68" spans="1:81" s="6" customFormat="1" ht="33.75" x14ac:dyDescent="0.25">
      <c r="A68" s="37" t="s">
        <v>201</v>
      </c>
      <c r="B68" s="38" t="s">
        <v>202</v>
      </c>
      <c r="C68" s="300" t="s">
        <v>203</v>
      </c>
      <c r="D68" s="301"/>
      <c r="E68" s="302"/>
      <c r="F68" s="37" t="s">
        <v>171</v>
      </c>
      <c r="G68" s="39"/>
      <c r="H68" s="45">
        <v>1</v>
      </c>
      <c r="I68" s="41">
        <v>5380</v>
      </c>
      <c r="J68" s="41">
        <v>4459.22</v>
      </c>
      <c r="K68" s="41">
        <v>3939.12</v>
      </c>
      <c r="L68" s="43">
        <v>95.87</v>
      </c>
      <c r="M68" s="43">
        <v>424.23</v>
      </c>
      <c r="N68" s="42"/>
      <c r="O68" s="43">
        <v>5.33</v>
      </c>
      <c r="P68" s="43">
        <v>0.51</v>
      </c>
      <c r="BZ68" s="36"/>
      <c r="CA68" s="2" t="s">
        <v>203</v>
      </c>
      <c r="CB68" s="57"/>
    </row>
    <row r="69" spans="1:81" s="6" customFormat="1" ht="67.5" x14ac:dyDescent="0.25">
      <c r="A69" s="37" t="s">
        <v>204</v>
      </c>
      <c r="B69" s="38" t="s">
        <v>205</v>
      </c>
      <c r="C69" s="300" t="s">
        <v>206</v>
      </c>
      <c r="D69" s="301"/>
      <c r="E69" s="302"/>
      <c r="F69" s="37" t="s">
        <v>207</v>
      </c>
      <c r="G69" s="39"/>
      <c r="H69" s="45">
        <v>50</v>
      </c>
      <c r="I69" s="41">
        <v>2126.34</v>
      </c>
      <c r="J69" s="41">
        <v>106317</v>
      </c>
      <c r="K69" s="42"/>
      <c r="L69" s="42"/>
      <c r="M69" s="42"/>
      <c r="N69" s="41">
        <v>106317</v>
      </c>
      <c r="O69" s="44">
        <v>0</v>
      </c>
      <c r="P69" s="44">
        <v>0</v>
      </c>
      <c r="BZ69" s="36"/>
      <c r="CA69" s="2" t="s">
        <v>206</v>
      </c>
      <c r="CB69" s="57"/>
    </row>
    <row r="70" spans="1:81" s="6" customFormat="1" ht="33.75" x14ac:dyDescent="0.25">
      <c r="A70" s="37" t="s">
        <v>208</v>
      </c>
      <c r="B70" s="38" t="s">
        <v>209</v>
      </c>
      <c r="C70" s="300" t="s">
        <v>210</v>
      </c>
      <c r="D70" s="301"/>
      <c r="E70" s="302"/>
      <c r="F70" s="37" t="s">
        <v>115</v>
      </c>
      <c r="G70" s="39"/>
      <c r="H70" s="40">
        <v>0.01</v>
      </c>
      <c r="I70" s="41">
        <v>56805.82</v>
      </c>
      <c r="J70" s="43">
        <v>428.16</v>
      </c>
      <c r="K70" s="43">
        <v>393.36</v>
      </c>
      <c r="L70" s="43">
        <v>3.78</v>
      </c>
      <c r="M70" s="43">
        <v>2.12</v>
      </c>
      <c r="N70" s="43">
        <v>28.9</v>
      </c>
      <c r="O70" s="43">
        <v>0.53</v>
      </c>
      <c r="P70" s="44">
        <v>0</v>
      </c>
      <c r="BZ70" s="36"/>
      <c r="CA70" s="2" t="s">
        <v>210</v>
      </c>
      <c r="CB70" s="57"/>
    </row>
    <row r="71" spans="1:81" s="6" customFormat="1" ht="56.25" x14ac:dyDescent="0.25">
      <c r="A71" s="37" t="s">
        <v>211</v>
      </c>
      <c r="B71" s="38" t="s">
        <v>212</v>
      </c>
      <c r="C71" s="300" t="s">
        <v>213</v>
      </c>
      <c r="D71" s="301"/>
      <c r="E71" s="302"/>
      <c r="F71" s="37" t="s">
        <v>214</v>
      </c>
      <c r="G71" s="39"/>
      <c r="H71" s="45">
        <v>1</v>
      </c>
      <c r="I71" s="41">
        <v>29856.51</v>
      </c>
      <c r="J71" s="41">
        <v>29856.51</v>
      </c>
      <c r="K71" s="42"/>
      <c r="L71" s="42"/>
      <c r="M71" s="42"/>
      <c r="N71" s="41">
        <v>29856.51</v>
      </c>
      <c r="O71" s="44">
        <v>0</v>
      </c>
      <c r="P71" s="44">
        <v>0</v>
      </c>
      <c r="BZ71" s="36"/>
      <c r="CA71" s="2" t="s">
        <v>213</v>
      </c>
      <c r="CB71" s="57"/>
    </row>
    <row r="72" spans="1:81" s="6" customFormat="1" ht="15" x14ac:dyDescent="0.25">
      <c r="A72" s="303" t="s">
        <v>215</v>
      </c>
      <c r="B72" s="303"/>
      <c r="C72" s="303"/>
      <c r="D72" s="303"/>
      <c r="E72" s="303"/>
      <c r="F72" s="303"/>
      <c r="G72" s="303"/>
      <c r="H72" s="303"/>
      <c r="I72" s="303"/>
      <c r="J72" s="303"/>
      <c r="K72" s="303"/>
      <c r="L72" s="303"/>
      <c r="M72" s="303"/>
      <c r="N72" s="303"/>
      <c r="O72" s="303"/>
      <c r="P72" s="303"/>
      <c r="BZ72" s="36"/>
      <c r="CB72" s="57" t="s">
        <v>215</v>
      </c>
    </row>
    <row r="73" spans="1:81" s="6" customFormat="1" ht="33.75" x14ac:dyDescent="0.25">
      <c r="A73" s="37" t="s">
        <v>216</v>
      </c>
      <c r="B73" s="38" t="s">
        <v>217</v>
      </c>
      <c r="C73" s="300" t="s">
        <v>218</v>
      </c>
      <c r="D73" s="301"/>
      <c r="E73" s="302"/>
      <c r="F73" s="37" t="s">
        <v>122</v>
      </c>
      <c r="G73" s="39"/>
      <c r="H73" s="40">
        <v>0.24</v>
      </c>
      <c r="I73" s="41">
        <v>10734.01</v>
      </c>
      <c r="J73" s="41">
        <v>1936.83</v>
      </c>
      <c r="K73" s="41">
        <v>1237.78</v>
      </c>
      <c r="L73" s="43">
        <v>6.03</v>
      </c>
      <c r="M73" s="43">
        <v>4.71</v>
      </c>
      <c r="N73" s="43">
        <v>688.31</v>
      </c>
      <c r="O73" s="43">
        <v>1.63</v>
      </c>
      <c r="P73" s="43">
        <v>0.01</v>
      </c>
      <c r="BZ73" s="36"/>
      <c r="CA73" s="2" t="s">
        <v>218</v>
      </c>
      <c r="CB73" s="57"/>
    </row>
    <row r="74" spans="1:81" s="6" customFormat="1" ht="22.5" x14ac:dyDescent="0.25">
      <c r="A74" s="37" t="s">
        <v>219</v>
      </c>
      <c r="B74" s="38" t="s">
        <v>220</v>
      </c>
      <c r="C74" s="300" t="s">
        <v>221</v>
      </c>
      <c r="D74" s="301"/>
      <c r="E74" s="302"/>
      <c r="F74" s="37" t="s">
        <v>122</v>
      </c>
      <c r="G74" s="39"/>
      <c r="H74" s="40">
        <v>0.24</v>
      </c>
      <c r="I74" s="41">
        <v>5970.09</v>
      </c>
      <c r="J74" s="41">
        <v>1077.8399999999999</v>
      </c>
      <c r="K74" s="43">
        <v>878.11</v>
      </c>
      <c r="L74" s="43">
        <v>6.12</v>
      </c>
      <c r="M74" s="43">
        <v>3.22</v>
      </c>
      <c r="N74" s="43">
        <v>190.39</v>
      </c>
      <c r="O74" s="43">
        <v>0.96</v>
      </c>
      <c r="P74" s="44">
        <v>0</v>
      </c>
      <c r="BZ74" s="36"/>
      <c r="CA74" s="2" t="s">
        <v>221</v>
      </c>
      <c r="CB74" s="57"/>
    </row>
    <row r="75" spans="1:81" s="6" customFormat="1" ht="22.5" x14ac:dyDescent="0.25">
      <c r="A75" s="37" t="s">
        <v>222</v>
      </c>
      <c r="B75" s="38" t="s">
        <v>223</v>
      </c>
      <c r="C75" s="300" t="s">
        <v>224</v>
      </c>
      <c r="D75" s="301"/>
      <c r="E75" s="302"/>
      <c r="F75" s="37" t="s">
        <v>122</v>
      </c>
      <c r="G75" s="39"/>
      <c r="H75" s="40">
        <v>0.24</v>
      </c>
      <c r="I75" s="41">
        <v>1848.5</v>
      </c>
      <c r="J75" s="43">
        <v>671.91</v>
      </c>
      <c r="K75" s="43">
        <v>602.14</v>
      </c>
      <c r="L75" s="43">
        <v>11.11</v>
      </c>
      <c r="M75" s="43">
        <v>6.43</v>
      </c>
      <c r="N75" s="43">
        <v>52.23</v>
      </c>
      <c r="O75" s="43">
        <v>0.77</v>
      </c>
      <c r="P75" s="43">
        <v>0.01</v>
      </c>
      <c r="BZ75" s="36"/>
      <c r="CA75" s="2" t="s">
        <v>224</v>
      </c>
      <c r="CB75" s="57"/>
    </row>
    <row r="76" spans="1:81" s="6" customFormat="1" ht="15" x14ac:dyDescent="0.25">
      <c r="A76" s="304" t="s">
        <v>225</v>
      </c>
      <c r="B76" s="305"/>
      <c r="C76" s="305"/>
      <c r="D76" s="305"/>
      <c r="E76" s="305"/>
      <c r="F76" s="305"/>
      <c r="G76" s="305"/>
      <c r="H76" s="305"/>
      <c r="I76" s="306"/>
      <c r="J76" s="47"/>
      <c r="K76" s="47"/>
      <c r="L76" s="47"/>
      <c r="M76" s="47"/>
      <c r="N76" s="47"/>
      <c r="O76" s="61">
        <v>91.322331500000004</v>
      </c>
      <c r="P76" s="61">
        <v>12.2426549</v>
      </c>
      <c r="BZ76" s="36"/>
      <c r="CB76" s="57"/>
      <c r="CC76" s="48" t="s">
        <v>225</v>
      </c>
    </row>
    <row r="77" spans="1:81" s="6" customFormat="1" ht="15" x14ac:dyDescent="0.25">
      <c r="A77" s="299" t="s">
        <v>259</v>
      </c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BZ77" s="36" t="s">
        <v>259</v>
      </c>
      <c r="CB77" s="57"/>
      <c r="CC77" s="48"/>
    </row>
    <row r="78" spans="1:81" s="6" customFormat="1" ht="45" x14ac:dyDescent="0.25">
      <c r="A78" s="37" t="s">
        <v>227</v>
      </c>
      <c r="B78" s="38" t="s">
        <v>228</v>
      </c>
      <c r="C78" s="300" t="s">
        <v>229</v>
      </c>
      <c r="D78" s="301"/>
      <c r="E78" s="302"/>
      <c r="F78" s="37" t="s">
        <v>214</v>
      </c>
      <c r="G78" s="39"/>
      <c r="H78" s="45">
        <v>1</v>
      </c>
      <c r="I78" s="41">
        <v>36968.67</v>
      </c>
      <c r="J78" s="41">
        <v>42477.3</v>
      </c>
      <c r="K78" s="41">
        <v>26339.98</v>
      </c>
      <c r="L78" s="41">
        <v>10628.69</v>
      </c>
      <c r="M78" s="41">
        <v>5508.63</v>
      </c>
      <c r="N78" s="42"/>
      <c r="O78" s="46">
        <v>31.2</v>
      </c>
      <c r="P78" s="43">
        <v>4.93</v>
      </c>
      <c r="BZ78" s="36"/>
      <c r="CA78" s="2" t="s">
        <v>229</v>
      </c>
      <c r="CB78" s="57"/>
      <c r="CC78" s="48"/>
    </row>
    <row r="79" spans="1:81" s="6" customFormat="1" ht="33.75" x14ac:dyDescent="0.25">
      <c r="A79" s="37" t="s">
        <v>230</v>
      </c>
      <c r="B79" s="38" t="s">
        <v>231</v>
      </c>
      <c r="C79" s="300" t="s">
        <v>232</v>
      </c>
      <c r="D79" s="301"/>
      <c r="E79" s="302"/>
      <c r="F79" s="37" t="s">
        <v>59</v>
      </c>
      <c r="G79" s="39"/>
      <c r="H79" s="45">
        <v>1</v>
      </c>
      <c r="I79" s="41">
        <v>50408.639999999999</v>
      </c>
      <c r="J79" s="41">
        <v>57627.64</v>
      </c>
      <c r="K79" s="41">
        <v>22958.23</v>
      </c>
      <c r="L79" s="41">
        <v>9775.41</v>
      </c>
      <c r="M79" s="41">
        <v>6759.84</v>
      </c>
      <c r="N79" s="41">
        <v>18134.16</v>
      </c>
      <c r="O79" s="46">
        <v>27.6</v>
      </c>
      <c r="P79" s="43">
        <v>6.98</v>
      </c>
      <c r="BZ79" s="36"/>
      <c r="CA79" s="2" t="s">
        <v>232</v>
      </c>
      <c r="CB79" s="57"/>
      <c r="CC79" s="48"/>
    </row>
    <row r="80" spans="1:81" s="6" customFormat="1" ht="22.5" x14ac:dyDescent="0.25">
      <c r="A80" s="37" t="s">
        <v>233</v>
      </c>
      <c r="B80" s="38" t="s">
        <v>234</v>
      </c>
      <c r="C80" s="300" t="s">
        <v>235</v>
      </c>
      <c r="D80" s="301"/>
      <c r="E80" s="302"/>
      <c r="F80" s="37" t="s">
        <v>214</v>
      </c>
      <c r="G80" s="39"/>
      <c r="H80" s="45">
        <v>2</v>
      </c>
      <c r="I80" s="41">
        <v>2756.15</v>
      </c>
      <c r="J80" s="41">
        <v>5993.62</v>
      </c>
      <c r="K80" s="41">
        <v>4575.01</v>
      </c>
      <c r="L80" s="43">
        <v>572.64</v>
      </c>
      <c r="M80" s="43">
        <v>389.83</v>
      </c>
      <c r="N80" s="43">
        <v>456.14</v>
      </c>
      <c r="O80" s="46">
        <v>5.5</v>
      </c>
      <c r="P80" s="46">
        <v>0.4</v>
      </c>
      <c r="BZ80" s="36"/>
      <c r="CA80" s="2" t="s">
        <v>235</v>
      </c>
      <c r="CB80" s="57"/>
      <c r="CC80" s="48"/>
    </row>
    <row r="81" spans="1:84" s="6" customFormat="1" ht="15" x14ac:dyDescent="0.25">
      <c r="A81" s="37" t="s">
        <v>236</v>
      </c>
      <c r="B81" s="38" t="s">
        <v>237</v>
      </c>
      <c r="C81" s="300" t="s">
        <v>238</v>
      </c>
      <c r="D81" s="301"/>
      <c r="E81" s="302"/>
      <c r="F81" s="37" t="s">
        <v>214</v>
      </c>
      <c r="G81" s="39"/>
      <c r="H81" s="45">
        <v>1</v>
      </c>
      <c r="I81" s="41">
        <v>572.88</v>
      </c>
      <c r="J81" s="43">
        <v>572.88</v>
      </c>
      <c r="K81" s="42"/>
      <c r="L81" s="42"/>
      <c r="M81" s="42"/>
      <c r="N81" s="43">
        <v>572.88</v>
      </c>
      <c r="O81" s="44">
        <v>0</v>
      </c>
      <c r="P81" s="44">
        <v>0</v>
      </c>
      <c r="BZ81" s="36"/>
      <c r="CA81" s="2" t="s">
        <v>238</v>
      </c>
      <c r="CB81" s="57"/>
      <c r="CC81" s="48"/>
    </row>
    <row r="82" spans="1:84" s="6" customFormat="1" ht="22.5" x14ac:dyDescent="0.25">
      <c r="A82" s="37" t="s">
        <v>239</v>
      </c>
      <c r="B82" s="38" t="s">
        <v>260</v>
      </c>
      <c r="C82" s="300" t="s">
        <v>261</v>
      </c>
      <c r="D82" s="301"/>
      <c r="E82" s="302"/>
      <c r="F82" s="37" t="s">
        <v>59</v>
      </c>
      <c r="G82" s="39"/>
      <c r="H82" s="45">
        <v>1</v>
      </c>
      <c r="I82" s="41">
        <v>410863.57</v>
      </c>
      <c r="J82" s="41">
        <v>410863.57</v>
      </c>
      <c r="K82" s="42"/>
      <c r="L82" s="42"/>
      <c r="M82" s="42"/>
      <c r="N82" s="42"/>
      <c r="O82" s="44">
        <v>0</v>
      </c>
      <c r="P82" s="44">
        <v>0</v>
      </c>
      <c r="BZ82" s="36"/>
      <c r="CA82" s="2" t="s">
        <v>261</v>
      </c>
      <c r="CB82" s="57"/>
      <c r="CC82" s="48"/>
    </row>
    <row r="83" spans="1:84" s="6" customFormat="1" ht="22.5" x14ac:dyDescent="0.25">
      <c r="A83" s="37" t="s">
        <v>242</v>
      </c>
      <c r="B83" s="38" t="s">
        <v>262</v>
      </c>
      <c r="C83" s="300" t="s">
        <v>263</v>
      </c>
      <c r="D83" s="301"/>
      <c r="E83" s="302"/>
      <c r="F83" s="37" t="s">
        <v>59</v>
      </c>
      <c r="G83" s="39"/>
      <c r="H83" s="45">
        <v>1</v>
      </c>
      <c r="I83" s="41">
        <v>477748.33</v>
      </c>
      <c r="J83" s="41">
        <v>477748.33</v>
      </c>
      <c r="K83" s="42"/>
      <c r="L83" s="42"/>
      <c r="M83" s="42"/>
      <c r="N83" s="42"/>
      <c r="O83" s="44">
        <v>0</v>
      </c>
      <c r="P83" s="44">
        <v>0</v>
      </c>
      <c r="BZ83" s="36"/>
      <c r="CA83" s="2" t="s">
        <v>263</v>
      </c>
      <c r="CB83" s="57"/>
      <c r="CC83" s="48"/>
    </row>
    <row r="84" spans="1:84" s="6" customFormat="1" ht="15" x14ac:dyDescent="0.25">
      <c r="A84" s="304" t="s">
        <v>264</v>
      </c>
      <c r="B84" s="305"/>
      <c r="C84" s="305"/>
      <c r="D84" s="305"/>
      <c r="E84" s="305"/>
      <c r="F84" s="305"/>
      <c r="G84" s="305"/>
      <c r="H84" s="305"/>
      <c r="I84" s="306"/>
      <c r="J84" s="47"/>
      <c r="K84" s="47"/>
      <c r="L84" s="47"/>
      <c r="M84" s="47"/>
      <c r="N84" s="47"/>
      <c r="O84" s="62">
        <v>64.3</v>
      </c>
      <c r="P84" s="63">
        <v>12.31</v>
      </c>
      <c r="BZ84" s="36"/>
      <c r="CB84" s="57"/>
      <c r="CC84" s="48" t="s">
        <v>264</v>
      </c>
    </row>
    <row r="85" spans="1:84" s="6" customFormat="1" ht="15" x14ac:dyDescent="0.25">
      <c r="A85" s="304" t="s">
        <v>74</v>
      </c>
      <c r="B85" s="305"/>
      <c r="C85" s="305"/>
      <c r="D85" s="305"/>
      <c r="E85" s="305"/>
      <c r="F85" s="305"/>
      <c r="G85" s="305"/>
      <c r="H85" s="305"/>
      <c r="I85" s="306"/>
      <c r="J85" s="47"/>
      <c r="K85" s="47"/>
      <c r="L85" s="47"/>
      <c r="M85" s="47"/>
      <c r="N85" s="47"/>
      <c r="O85" s="47"/>
      <c r="P85" s="47"/>
      <c r="CD85" s="48" t="s">
        <v>74</v>
      </c>
    </row>
    <row r="86" spans="1:84" s="6" customFormat="1" ht="15" x14ac:dyDescent="0.25">
      <c r="A86" s="307" t="s">
        <v>75</v>
      </c>
      <c r="B86" s="308"/>
      <c r="C86" s="308"/>
      <c r="D86" s="308"/>
      <c r="E86" s="308"/>
      <c r="F86" s="308"/>
      <c r="G86" s="308"/>
      <c r="H86" s="308"/>
      <c r="I86" s="309"/>
      <c r="J86" s="41">
        <v>654705.16</v>
      </c>
      <c r="K86" s="42"/>
      <c r="L86" s="42"/>
      <c r="M86" s="42"/>
      <c r="N86" s="42"/>
      <c r="O86" s="42"/>
      <c r="P86" s="42"/>
      <c r="CD86" s="48"/>
      <c r="CE86" s="2" t="s">
        <v>75</v>
      </c>
    </row>
    <row r="87" spans="1:84" s="6" customFormat="1" ht="15" x14ac:dyDescent="0.25">
      <c r="A87" s="307" t="s">
        <v>246</v>
      </c>
      <c r="B87" s="308"/>
      <c r="C87" s="308"/>
      <c r="D87" s="308"/>
      <c r="E87" s="308"/>
      <c r="F87" s="308"/>
      <c r="G87" s="308"/>
      <c r="H87" s="308"/>
      <c r="I87" s="309"/>
      <c r="J87" s="41">
        <v>765892.06</v>
      </c>
      <c r="K87" s="42"/>
      <c r="L87" s="42"/>
      <c r="M87" s="42"/>
      <c r="N87" s="42"/>
      <c r="O87" s="42"/>
      <c r="P87" s="42"/>
      <c r="CD87" s="48"/>
      <c r="CE87" s="2" t="s">
        <v>246</v>
      </c>
    </row>
    <row r="88" spans="1:84" s="6" customFormat="1" ht="15" x14ac:dyDescent="0.25">
      <c r="A88" s="307" t="s">
        <v>247</v>
      </c>
      <c r="B88" s="308"/>
      <c r="C88" s="308"/>
      <c r="D88" s="308"/>
      <c r="E88" s="308"/>
      <c r="F88" s="308"/>
      <c r="G88" s="308"/>
      <c r="H88" s="308"/>
      <c r="I88" s="309"/>
      <c r="J88" s="41">
        <v>127418.34</v>
      </c>
      <c r="K88" s="42"/>
      <c r="L88" s="42"/>
      <c r="M88" s="42"/>
      <c r="N88" s="42"/>
      <c r="O88" s="42"/>
      <c r="P88" s="42"/>
      <c r="CD88" s="48"/>
      <c r="CE88" s="2" t="s">
        <v>247</v>
      </c>
    </row>
    <row r="89" spans="1:84" s="6" customFormat="1" ht="15" x14ac:dyDescent="0.25">
      <c r="A89" s="307" t="s">
        <v>248</v>
      </c>
      <c r="B89" s="308"/>
      <c r="C89" s="308"/>
      <c r="D89" s="308"/>
      <c r="E89" s="308"/>
      <c r="F89" s="308"/>
      <c r="G89" s="308"/>
      <c r="H89" s="308"/>
      <c r="I89" s="309"/>
      <c r="J89" s="41">
        <v>888611.9</v>
      </c>
      <c r="K89" s="42"/>
      <c r="L89" s="42"/>
      <c r="M89" s="42"/>
      <c r="N89" s="42"/>
      <c r="O89" s="42"/>
      <c r="P89" s="42"/>
      <c r="CD89" s="48"/>
      <c r="CE89" s="2" t="s">
        <v>248</v>
      </c>
    </row>
    <row r="90" spans="1:84" s="6" customFormat="1" ht="15" x14ac:dyDescent="0.25">
      <c r="A90" s="307" t="s">
        <v>82</v>
      </c>
      <c r="B90" s="308"/>
      <c r="C90" s="308"/>
      <c r="D90" s="308"/>
      <c r="E90" s="308"/>
      <c r="F90" s="308"/>
      <c r="G90" s="308"/>
      <c r="H90" s="308"/>
      <c r="I90" s="309"/>
      <c r="J90" s="41">
        <v>147456.44</v>
      </c>
      <c r="K90" s="42"/>
      <c r="L90" s="42"/>
      <c r="M90" s="42"/>
      <c r="N90" s="42"/>
      <c r="O90" s="42"/>
      <c r="P90" s="42"/>
      <c r="CD90" s="48"/>
      <c r="CE90" s="2" t="s">
        <v>82</v>
      </c>
    </row>
    <row r="91" spans="1:84" s="6" customFormat="1" ht="15" x14ac:dyDescent="0.25">
      <c r="A91" s="307" t="s">
        <v>83</v>
      </c>
      <c r="B91" s="308"/>
      <c r="C91" s="308"/>
      <c r="D91" s="308"/>
      <c r="E91" s="308"/>
      <c r="F91" s="308"/>
      <c r="G91" s="308"/>
      <c r="H91" s="308"/>
      <c r="I91" s="309"/>
      <c r="J91" s="41">
        <v>150418.76999999999</v>
      </c>
      <c r="K91" s="42"/>
      <c r="L91" s="42"/>
      <c r="M91" s="42"/>
      <c r="N91" s="42"/>
      <c r="O91" s="42"/>
      <c r="P91" s="42"/>
      <c r="CD91" s="48"/>
      <c r="CE91" s="2" t="s">
        <v>83</v>
      </c>
    </row>
    <row r="92" spans="1:84" s="6" customFormat="1" ht="15" x14ac:dyDescent="0.25">
      <c r="A92" s="307" t="s">
        <v>84</v>
      </c>
      <c r="B92" s="308"/>
      <c r="C92" s="308"/>
      <c r="D92" s="308"/>
      <c r="E92" s="308"/>
      <c r="F92" s="308"/>
      <c r="G92" s="308"/>
      <c r="H92" s="308"/>
      <c r="I92" s="309"/>
      <c r="J92" s="41">
        <v>88186.47</v>
      </c>
      <c r="K92" s="42"/>
      <c r="L92" s="42"/>
      <c r="M92" s="42"/>
      <c r="N92" s="42"/>
      <c r="O92" s="42"/>
      <c r="P92" s="42"/>
      <c r="CD92" s="48"/>
      <c r="CE92" s="2" t="s">
        <v>84</v>
      </c>
    </row>
    <row r="93" spans="1:84" s="6" customFormat="1" ht="15" x14ac:dyDescent="0.25">
      <c r="A93" s="304" t="s">
        <v>85</v>
      </c>
      <c r="B93" s="305"/>
      <c r="C93" s="305"/>
      <c r="D93" s="305"/>
      <c r="E93" s="305"/>
      <c r="F93" s="305"/>
      <c r="G93" s="305"/>
      <c r="H93" s="305"/>
      <c r="I93" s="306"/>
      <c r="J93" s="49">
        <v>1781922.3</v>
      </c>
      <c r="K93" s="47"/>
      <c r="L93" s="47"/>
      <c r="M93" s="47"/>
      <c r="N93" s="47"/>
      <c r="O93" s="61">
        <v>155.6223315</v>
      </c>
      <c r="P93" s="61">
        <v>24.5526549</v>
      </c>
      <c r="CD93" s="48"/>
      <c r="CF93" s="48" t="s">
        <v>85</v>
      </c>
    </row>
    <row r="94" spans="1:84" s="6" customFormat="1" ht="15" x14ac:dyDescent="0.25">
      <c r="A94" s="307" t="s">
        <v>86</v>
      </c>
      <c r="B94" s="308"/>
      <c r="C94" s="308"/>
      <c r="D94" s="308"/>
      <c r="E94" s="308"/>
      <c r="F94" s="308"/>
      <c r="G94" s="308"/>
      <c r="H94" s="308"/>
      <c r="I94" s="309"/>
      <c r="J94" s="42"/>
      <c r="K94" s="42"/>
      <c r="L94" s="42"/>
      <c r="M94" s="42"/>
      <c r="N94" s="42"/>
      <c r="O94" s="42"/>
      <c r="P94" s="42"/>
      <c r="CD94" s="48"/>
      <c r="CE94" s="2" t="s">
        <v>86</v>
      </c>
      <c r="CF94" s="48"/>
    </row>
    <row r="95" spans="1:84" s="6" customFormat="1" ht="15" customHeight="1" x14ac:dyDescent="0.25">
      <c r="A95" s="307" t="s">
        <v>249</v>
      </c>
      <c r="B95" s="308"/>
      <c r="C95" s="308"/>
      <c r="D95" s="308"/>
      <c r="E95" s="308"/>
      <c r="F95" s="308"/>
      <c r="G95" s="308"/>
      <c r="H95" s="308"/>
      <c r="I95" s="309"/>
      <c r="J95" s="41">
        <v>888611.9</v>
      </c>
      <c r="K95" s="42"/>
      <c r="L95" s="42"/>
      <c r="M95" s="42"/>
      <c r="N95" s="42"/>
      <c r="O95" s="42"/>
      <c r="P95" s="42"/>
      <c r="CD95" s="48"/>
      <c r="CE95" s="2" t="s">
        <v>249</v>
      </c>
      <c r="CF95" s="48"/>
    </row>
    <row r="96" spans="1:84" s="6" customFormat="1" ht="3" customHeight="1" x14ac:dyDescent="0.2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3"/>
      <c r="M96" s="53"/>
      <c r="N96" s="53"/>
      <c r="O96" s="54"/>
      <c r="P96" s="54"/>
    </row>
    <row r="97" spans="1:16" s="6" customFormat="1" ht="53.2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6" s="6" customFormat="1" ht="15" x14ac:dyDescent="0.25">
      <c r="A98" s="7"/>
      <c r="B98" s="7"/>
      <c r="C98" s="7"/>
      <c r="D98" s="7"/>
      <c r="E98" s="7"/>
      <c r="F98" s="7"/>
      <c r="G98" s="7"/>
      <c r="H98" s="19"/>
      <c r="I98" s="310"/>
      <c r="J98" s="310"/>
      <c r="K98" s="310"/>
      <c r="L98" s="7"/>
      <c r="M98" s="7"/>
      <c r="N98" s="7"/>
      <c r="O98" s="7"/>
      <c r="P98" s="7"/>
    </row>
    <row r="99" spans="1:16" s="6" customFormat="1" ht="15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16" s="6" customFormat="1" ht="1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</sheetData>
  <mergeCells count="96">
    <mergeCell ref="I98:K98"/>
    <mergeCell ref="A93:I93"/>
    <mergeCell ref="A94:I94"/>
    <mergeCell ref="A95:I95"/>
    <mergeCell ref="A88:I88"/>
    <mergeCell ref="A89:I89"/>
    <mergeCell ref="A90:I90"/>
    <mergeCell ref="A91:I91"/>
    <mergeCell ref="A92:I92"/>
    <mergeCell ref="C83:E83"/>
    <mergeCell ref="A84:I84"/>
    <mergeCell ref="A85:I85"/>
    <mergeCell ref="A86:I86"/>
    <mergeCell ref="A87:I87"/>
    <mergeCell ref="C78:E78"/>
    <mergeCell ref="C79:E79"/>
    <mergeCell ref="C80:E80"/>
    <mergeCell ref="C81:E81"/>
    <mergeCell ref="C82:E82"/>
    <mergeCell ref="C73:E73"/>
    <mergeCell ref="C74:E74"/>
    <mergeCell ref="C75:E75"/>
    <mergeCell ref="A76:I76"/>
    <mergeCell ref="A77:P77"/>
    <mergeCell ref="C68:E68"/>
    <mergeCell ref="C69:E69"/>
    <mergeCell ref="C70:E70"/>
    <mergeCell ref="C71:E71"/>
    <mergeCell ref="A72:P72"/>
    <mergeCell ref="C63:E63"/>
    <mergeCell ref="C64:E64"/>
    <mergeCell ref="C65:E65"/>
    <mergeCell ref="C66:E66"/>
    <mergeCell ref="C67:E67"/>
    <mergeCell ref="C58:E58"/>
    <mergeCell ref="C59:E59"/>
    <mergeCell ref="A60:P60"/>
    <mergeCell ref="C61:E61"/>
    <mergeCell ref="C62:E62"/>
    <mergeCell ref="C53:E53"/>
    <mergeCell ref="C54:E54"/>
    <mergeCell ref="C55:E55"/>
    <mergeCell ref="C56:E56"/>
    <mergeCell ref="A57:P57"/>
    <mergeCell ref="C48:E48"/>
    <mergeCell ref="C49:E49"/>
    <mergeCell ref="A50:P50"/>
    <mergeCell ref="C51:E51"/>
    <mergeCell ref="C52:E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A36:P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F102"/>
  <sheetViews>
    <sheetView topLeftCell="A76" workbookViewId="0">
      <selection activeCell="I80" sqref="I80:I8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1" t="s">
        <v>429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265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266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266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10">
        <v>2221.7179999999998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92</v>
      </c>
      <c r="D17" s="23"/>
      <c r="E17" s="24">
        <v>765.89200000000005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93</v>
      </c>
      <c r="D18" s="23"/>
      <c r="E18" s="24">
        <v>127.41800000000001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94</v>
      </c>
      <c r="D19" s="23"/>
      <c r="E19" s="24">
        <v>1328.4079999999999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147.45599999999999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155.62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24.55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92" t="s">
        <v>20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BN23" s="21" t="s">
        <v>20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93" t="s">
        <v>21</v>
      </c>
      <c r="B25" s="293" t="s">
        <v>22</v>
      </c>
      <c r="C25" s="293" t="s">
        <v>23</v>
      </c>
      <c r="D25" s="293"/>
      <c r="E25" s="293"/>
      <c r="F25" s="293" t="s">
        <v>24</v>
      </c>
      <c r="G25" s="294" t="s">
        <v>25</v>
      </c>
      <c r="H25" s="295"/>
      <c r="I25" s="293" t="s">
        <v>26</v>
      </c>
      <c r="J25" s="293"/>
      <c r="K25" s="293"/>
      <c r="L25" s="293"/>
      <c r="M25" s="293"/>
      <c r="N25" s="293"/>
      <c r="O25" s="293" t="s">
        <v>27</v>
      </c>
      <c r="P25" s="293" t="s">
        <v>28</v>
      </c>
    </row>
    <row r="26" spans="1:79" s="6" customFormat="1" ht="36.75" customHeight="1" x14ac:dyDescent="0.25">
      <c r="A26" s="293"/>
      <c r="B26" s="293"/>
      <c r="C26" s="293"/>
      <c r="D26" s="293"/>
      <c r="E26" s="293"/>
      <c r="F26" s="293"/>
      <c r="G26" s="296" t="s">
        <v>29</v>
      </c>
      <c r="H26" s="296" t="s">
        <v>30</v>
      </c>
      <c r="I26" s="293" t="s">
        <v>29</v>
      </c>
      <c r="J26" s="293" t="s">
        <v>31</v>
      </c>
      <c r="K26" s="298" t="s">
        <v>32</v>
      </c>
      <c r="L26" s="298"/>
      <c r="M26" s="298"/>
      <c r="N26" s="298"/>
      <c r="O26" s="293"/>
      <c r="P26" s="293"/>
    </row>
    <row r="27" spans="1:79" s="6" customFormat="1" ht="15" x14ac:dyDescent="0.25">
      <c r="A27" s="293"/>
      <c r="B27" s="293"/>
      <c r="C27" s="293"/>
      <c r="D27" s="293"/>
      <c r="E27" s="293"/>
      <c r="F27" s="293"/>
      <c r="G27" s="297"/>
      <c r="H27" s="297"/>
      <c r="I27" s="293"/>
      <c r="J27" s="293"/>
      <c r="K27" s="35" t="s">
        <v>33</v>
      </c>
      <c r="L27" s="35" t="s">
        <v>34</v>
      </c>
      <c r="M27" s="35" t="s">
        <v>35</v>
      </c>
      <c r="N27" s="35" t="s">
        <v>36</v>
      </c>
      <c r="O27" s="293"/>
      <c r="P27" s="293"/>
    </row>
    <row r="28" spans="1:79" s="6" customFormat="1" ht="15" x14ac:dyDescent="0.25">
      <c r="A28" s="34">
        <v>1</v>
      </c>
      <c r="B28" s="34">
        <v>2</v>
      </c>
      <c r="C28" s="298">
        <v>3</v>
      </c>
      <c r="D28" s="298"/>
      <c r="E28" s="298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99" t="s">
        <v>95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BZ29" s="36" t="s">
        <v>95</v>
      </c>
    </row>
    <row r="30" spans="1:79" s="6" customFormat="1" ht="33.75" x14ac:dyDescent="0.25">
      <c r="A30" s="37" t="s">
        <v>38</v>
      </c>
      <c r="B30" s="38" t="s">
        <v>96</v>
      </c>
      <c r="C30" s="300" t="s">
        <v>97</v>
      </c>
      <c r="D30" s="301"/>
      <c r="E30" s="302"/>
      <c r="F30" s="37" t="s">
        <v>98</v>
      </c>
      <c r="G30" s="39"/>
      <c r="H30" s="55">
        <v>6.0000000000000001E-3</v>
      </c>
      <c r="I30" s="41">
        <v>73020.86</v>
      </c>
      <c r="J30" s="43">
        <v>603.26</v>
      </c>
      <c r="K30" s="43">
        <v>37.33</v>
      </c>
      <c r="L30" s="43">
        <v>291.26</v>
      </c>
      <c r="M30" s="43">
        <v>274.67</v>
      </c>
      <c r="N30" s="42"/>
      <c r="O30" s="43">
        <v>0.06</v>
      </c>
      <c r="P30" s="43">
        <v>0.28999999999999998</v>
      </c>
      <c r="BZ30" s="36"/>
      <c r="CA30" s="2" t="s">
        <v>97</v>
      </c>
    </row>
    <row r="31" spans="1:79" s="6" customFormat="1" ht="22.5" x14ac:dyDescent="0.25">
      <c r="A31" s="37" t="s">
        <v>42</v>
      </c>
      <c r="B31" s="38" t="s">
        <v>99</v>
      </c>
      <c r="C31" s="300" t="s">
        <v>100</v>
      </c>
      <c r="D31" s="301"/>
      <c r="E31" s="302"/>
      <c r="F31" s="37" t="s">
        <v>101</v>
      </c>
      <c r="G31" s="39"/>
      <c r="H31" s="55">
        <v>6.4000000000000001E-2</v>
      </c>
      <c r="I31" s="41">
        <v>1910.05</v>
      </c>
      <c r="J31" s="43">
        <v>144.78</v>
      </c>
      <c r="K31" s="42"/>
      <c r="L31" s="43">
        <v>91.68</v>
      </c>
      <c r="M31" s="43">
        <v>53.1</v>
      </c>
      <c r="N31" s="42"/>
      <c r="O31" s="44">
        <v>0</v>
      </c>
      <c r="P31" s="43">
        <v>0.05</v>
      </c>
      <c r="BZ31" s="36"/>
      <c r="CA31" s="2" t="s">
        <v>100</v>
      </c>
    </row>
    <row r="32" spans="1:79" s="6" customFormat="1" ht="33.75" x14ac:dyDescent="0.25">
      <c r="A32" s="37" t="s">
        <v>46</v>
      </c>
      <c r="B32" s="38" t="s">
        <v>102</v>
      </c>
      <c r="C32" s="300" t="s">
        <v>103</v>
      </c>
      <c r="D32" s="301"/>
      <c r="E32" s="302"/>
      <c r="F32" s="37" t="s">
        <v>104</v>
      </c>
      <c r="G32" s="39"/>
      <c r="H32" s="56">
        <v>6.1999999999999998E-3</v>
      </c>
      <c r="I32" s="41">
        <v>51168.29</v>
      </c>
      <c r="J32" s="43">
        <v>305.86</v>
      </c>
      <c r="K32" s="43">
        <v>46.55</v>
      </c>
      <c r="L32" s="43">
        <v>190.97</v>
      </c>
      <c r="M32" s="43">
        <v>67.92</v>
      </c>
      <c r="N32" s="43">
        <v>0.42</v>
      </c>
      <c r="O32" s="43">
        <v>7.0000000000000007E-2</v>
      </c>
      <c r="P32" s="43">
        <v>0.06</v>
      </c>
      <c r="BZ32" s="36"/>
      <c r="CA32" s="2" t="s">
        <v>103</v>
      </c>
    </row>
    <row r="33" spans="1:80" s="6" customFormat="1" ht="22.5" x14ac:dyDescent="0.25">
      <c r="A33" s="37" t="s">
        <v>49</v>
      </c>
      <c r="B33" s="38" t="s">
        <v>105</v>
      </c>
      <c r="C33" s="300" t="s">
        <v>106</v>
      </c>
      <c r="D33" s="301"/>
      <c r="E33" s="302"/>
      <c r="F33" s="37" t="s">
        <v>107</v>
      </c>
      <c r="G33" s="39"/>
      <c r="H33" s="40">
        <v>0.62</v>
      </c>
      <c r="I33" s="41">
        <v>1509.08</v>
      </c>
      <c r="J33" s="43">
        <v>935.63</v>
      </c>
      <c r="K33" s="42"/>
      <c r="L33" s="42"/>
      <c r="M33" s="42"/>
      <c r="N33" s="43">
        <v>935.63</v>
      </c>
      <c r="O33" s="44">
        <v>0</v>
      </c>
      <c r="P33" s="44">
        <v>0</v>
      </c>
      <c r="BZ33" s="36"/>
      <c r="CA33" s="2" t="s">
        <v>106</v>
      </c>
    </row>
    <row r="34" spans="1:80" s="6" customFormat="1" ht="33.75" x14ac:dyDescent="0.25">
      <c r="A34" s="37" t="s">
        <v>53</v>
      </c>
      <c r="B34" s="38" t="s">
        <v>108</v>
      </c>
      <c r="C34" s="300" t="s">
        <v>109</v>
      </c>
      <c r="D34" s="301"/>
      <c r="E34" s="302"/>
      <c r="F34" s="37" t="s">
        <v>104</v>
      </c>
      <c r="G34" s="39"/>
      <c r="H34" s="56">
        <v>5.5599999999999997E-2</v>
      </c>
      <c r="I34" s="41">
        <v>77433.89</v>
      </c>
      <c r="J34" s="41">
        <v>4159.8999999999996</v>
      </c>
      <c r="K34" s="43">
        <v>626.23</v>
      </c>
      <c r="L34" s="41">
        <v>2597.5500000000002</v>
      </c>
      <c r="M34" s="43">
        <v>930.91</v>
      </c>
      <c r="N34" s="43">
        <v>5.21</v>
      </c>
      <c r="O34" s="46">
        <v>0.9</v>
      </c>
      <c r="P34" s="43">
        <v>0.86</v>
      </c>
      <c r="BZ34" s="36"/>
      <c r="CA34" s="2" t="s">
        <v>109</v>
      </c>
    </row>
    <row r="35" spans="1:80" s="6" customFormat="1" ht="33.75" x14ac:dyDescent="0.25">
      <c r="A35" s="37" t="s">
        <v>56</v>
      </c>
      <c r="B35" s="38" t="s">
        <v>110</v>
      </c>
      <c r="C35" s="300" t="s">
        <v>111</v>
      </c>
      <c r="D35" s="301"/>
      <c r="E35" s="302"/>
      <c r="F35" s="37" t="s">
        <v>107</v>
      </c>
      <c r="G35" s="39"/>
      <c r="H35" s="40">
        <v>5.56</v>
      </c>
      <c r="I35" s="41">
        <v>1552.18</v>
      </c>
      <c r="J35" s="41">
        <v>8630.1200000000008</v>
      </c>
      <c r="K35" s="42"/>
      <c r="L35" s="42"/>
      <c r="M35" s="42"/>
      <c r="N35" s="41">
        <v>8630.1200000000008</v>
      </c>
      <c r="O35" s="44">
        <v>0</v>
      </c>
      <c r="P35" s="44">
        <v>0</v>
      </c>
      <c r="BZ35" s="36"/>
      <c r="CA35" s="2" t="s">
        <v>111</v>
      </c>
    </row>
    <row r="36" spans="1:80" s="6" customFormat="1" ht="15" x14ac:dyDescent="0.25">
      <c r="A36" s="303" t="s">
        <v>112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BZ36" s="36"/>
      <c r="CB36" s="57" t="s">
        <v>112</v>
      </c>
    </row>
    <row r="37" spans="1:80" s="6" customFormat="1" ht="33.75" x14ac:dyDescent="0.25">
      <c r="A37" s="37" t="s">
        <v>60</v>
      </c>
      <c r="B37" s="38" t="s">
        <v>113</v>
      </c>
      <c r="C37" s="300" t="s">
        <v>114</v>
      </c>
      <c r="D37" s="301"/>
      <c r="E37" s="302"/>
      <c r="F37" s="37" t="s">
        <v>115</v>
      </c>
      <c r="G37" s="39"/>
      <c r="H37" s="40">
        <v>0.13</v>
      </c>
      <c r="I37" s="41">
        <v>114462.39</v>
      </c>
      <c r="J37" s="41">
        <v>13781.09</v>
      </c>
      <c r="K37" s="41">
        <v>4814.3500000000004</v>
      </c>
      <c r="L37" s="41">
        <v>6345.73</v>
      </c>
      <c r="M37" s="41">
        <v>2621.0100000000002</v>
      </c>
      <c r="N37" s="42"/>
      <c r="O37" s="43">
        <v>6.36</v>
      </c>
      <c r="P37" s="46">
        <v>2.4</v>
      </c>
      <c r="BZ37" s="36"/>
      <c r="CA37" s="2" t="s">
        <v>114</v>
      </c>
      <c r="CB37" s="57"/>
    </row>
    <row r="38" spans="1:80" s="6" customFormat="1" ht="33.75" x14ac:dyDescent="0.25">
      <c r="A38" s="37" t="s">
        <v>63</v>
      </c>
      <c r="B38" s="38" t="s">
        <v>116</v>
      </c>
      <c r="C38" s="300" t="s">
        <v>117</v>
      </c>
      <c r="D38" s="301"/>
      <c r="E38" s="302"/>
      <c r="F38" s="37" t="s">
        <v>115</v>
      </c>
      <c r="G38" s="39"/>
      <c r="H38" s="40">
        <v>0.05</v>
      </c>
      <c r="I38" s="41">
        <v>149741.5</v>
      </c>
      <c r="J38" s="41">
        <v>6993.14</v>
      </c>
      <c r="K38" s="41">
        <v>2371.79</v>
      </c>
      <c r="L38" s="41">
        <v>3243.5</v>
      </c>
      <c r="M38" s="41">
        <v>1377.85</v>
      </c>
      <c r="N38" s="42"/>
      <c r="O38" s="43">
        <v>3.09</v>
      </c>
      <c r="P38" s="43">
        <v>1.28</v>
      </c>
      <c r="BZ38" s="36"/>
      <c r="CA38" s="2" t="s">
        <v>117</v>
      </c>
      <c r="CB38" s="57"/>
    </row>
    <row r="39" spans="1:80" s="6" customFormat="1" ht="33.75" x14ac:dyDescent="0.25">
      <c r="A39" s="37" t="s">
        <v>66</v>
      </c>
      <c r="B39" s="38" t="s">
        <v>118</v>
      </c>
      <c r="C39" s="300" t="s">
        <v>119</v>
      </c>
      <c r="D39" s="301"/>
      <c r="E39" s="302"/>
      <c r="F39" s="37" t="s">
        <v>107</v>
      </c>
      <c r="G39" s="39"/>
      <c r="H39" s="58">
        <v>9.3281892000000006</v>
      </c>
      <c r="I39" s="41">
        <v>22074.79</v>
      </c>
      <c r="J39" s="41">
        <v>205917.82</v>
      </c>
      <c r="K39" s="42"/>
      <c r="L39" s="42"/>
      <c r="M39" s="42"/>
      <c r="N39" s="41">
        <v>205917.82</v>
      </c>
      <c r="O39" s="44">
        <v>0</v>
      </c>
      <c r="P39" s="44">
        <v>0</v>
      </c>
      <c r="BZ39" s="36"/>
      <c r="CA39" s="2" t="s">
        <v>119</v>
      </c>
      <c r="CB39" s="57"/>
    </row>
    <row r="40" spans="1:80" s="6" customFormat="1" ht="45" x14ac:dyDescent="0.25">
      <c r="A40" s="37" t="s">
        <v>70</v>
      </c>
      <c r="B40" s="38" t="s">
        <v>120</v>
      </c>
      <c r="C40" s="300" t="s">
        <v>121</v>
      </c>
      <c r="D40" s="301"/>
      <c r="E40" s="302"/>
      <c r="F40" s="37" t="s">
        <v>122</v>
      </c>
      <c r="G40" s="39"/>
      <c r="H40" s="56">
        <v>0.53959999999999997</v>
      </c>
      <c r="I40" s="41">
        <v>150554.63</v>
      </c>
      <c r="J40" s="41">
        <v>61114.61</v>
      </c>
      <c r="K40" s="41">
        <v>15578.31</v>
      </c>
      <c r="L40" s="43">
        <v>342.37</v>
      </c>
      <c r="M40" s="43">
        <v>185.15</v>
      </c>
      <c r="N40" s="41">
        <v>45008.78</v>
      </c>
      <c r="O40" s="43">
        <v>18.940000000000001</v>
      </c>
      <c r="P40" s="43">
        <v>0.22</v>
      </c>
      <c r="BZ40" s="36"/>
      <c r="CA40" s="2" t="s">
        <v>121</v>
      </c>
      <c r="CB40" s="57"/>
    </row>
    <row r="41" spans="1:80" s="6" customFormat="1" ht="45" x14ac:dyDescent="0.25">
      <c r="A41" s="37" t="s">
        <v>123</v>
      </c>
      <c r="B41" s="38" t="s">
        <v>124</v>
      </c>
      <c r="C41" s="300" t="s">
        <v>125</v>
      </c>
      <c r="D41" s="301"/>
      <c r="E41" s="302"/>
      <c r="F41" s="37" t="s">
        <v>126</v>
      </c>
      <c r="G41" s="39"/>
      <c r="H41" s="40">
        <v>0.16</v>
      </c>
      <c r="I41" s="41">
        <v>16443.53</v>
      </c>
      <c r="J41" s="41">
        <v>4034.24</v>
      </c>
      <c r="K41" s="41">
        <v>1726.86</v>
      </c>
      <c r="L41" s="43">
        <v>245.41</v>
      </c>
      <c r="M41" s="41">
        <v>2061.02</v>
      </c>
      <c r="N41" s="43">
        <v>0.95</v>
      </c>
      <c r="O41" s="43">
        <v>2.08</v>
      </c>
      <c r="P41" s="43">
        <v>2.1800000000000002</v>
      </c>
      <c r="BZ41" s="36"/>
      <c r="CA41" s="2" t="s">
        <v>125</v>
      </c>
      <c r="CB41" s="57"/>
    </row>
    <row r="42" spans="1:80" s="6" customFormat="1" ht="22.5" x14ac:dyDescent="0.25">
      <c r="A42" s="37" t="s">
        <v>127</v>
      </c>
      <c r="B42" s="38" t="s">
        <v>128</v>
      </c>
      <c r="C42" s="300" t="s">
        <v>129</v>
      </c>
      <c r="D42" s="301"/>
      <c r="E42" s="302"/>
      <c r="F42" s="37" t="s">
        <v>130</v>
      </c>
      <c r="G42" s="39"/>
      <c r="H42" s="56">
        <v>4.82E-2</v>
      </c>
      <c r="I42" s="41">
        <v>45981.3</v>
      </c>
      <c r="J42" s="41">
        <v>1673.59</v>
      </c>
      <c r="K42" s="41">
        <v>1646.45</v>
      </c>
      <c r="L42" s="43">
        <v>15.77</v>
      </c>
      <c r="M42" s="43">
        <v>11.37</v>
      </c>
      <c r="N42" s="42"/>
      <c r="O42" s="46">
        <v>2.1</v>
      </c>
      <c r="P42" s="43">
        <v>0.01</v>
      </c>
      <c r="BZ42" s="36"/>
      <c r="CA42" s="2" t="s">
        <v>129</v>
      </c>
      <c r="CB42" s="57"/>
    </row>
    <row r="43" spans="1:80" s="6" customFormat="1" ht="67.5" x14ac:dyDescent="0.25">
      <c r="A43" s="37" t="s">
        <v>131</v>
      </c>
      <c r="B43" s="38" t="s">
        <v>132</v>
      </c>
      <c r="C43" s="300" t="s">
        <v>133</v>
      </c>
      <c r="D43" s="301"/>
      <c r="E43" s="302"/>
      <c r="F43" s="37" t="s">
        <v>130</v>
      </c>
      <c r="G43" s="39"/>
      <c r="H43" s="56">
        <v>4.82E-2</v>
      </c>
      <c r="I43" s="41">
        <v>133510.26</v>
      </c>
      <c r="J43" s="41">
        <v>6435.19</v>
      </c>
      <c r="K43" s="42"/>
      <c r="L43" s="42"/>
      <c r="M43" s="42"/>
      <c r="N43" s="41">
        <v>6435.19</v>
      </c>
      <c r="O43" s="44">
        <v>0</v>
      </c>
      <c r="P43" s="44">
        <v>0</v>
      </c>
      <c r="BZ43" s="36"/>
      <c r="CA43" s="2" t="s">
        <v>133</v>
      </c>
      <c r="CB43" s="57"/>
    </row>
    <row r="44" spans="1:80" s="6" customFormat="1" ht="15" x14ac:dyDescent="0.25">
      <c r="A44" s="37" t="s">
        <v>134</v>
      </c>
      <c r="B44" s="38" t="s">
        <v>135</v>
      </c>
      <c r="C44" s="300" t="s">
        <v>136</v>
      </c>
      <c r="D44" s="301"/>
      <c r="E44" s="302"/>
      <c r="F44" s="37" t="s">
        <v>115</v>
      </c>
      <c r="G44" s="39"/>
      <c r="H44" s="40">
        <v>0.16</v>
      </c>
      <c r="I44" s="41">
        <v>17277.86</v>
      </c>
      <c r="J44" s="41">
        <v>2077.92</v>
      </c>
      <c r="K44" s="41">
        <v>1607.08</v>
      </c>
      <c r="L44" s="43">
        <v>8.16</v>
      </c>
      <c r="M44" s="43">
        <v>4.59</v>
      </c>
      <c r="N44" s="43">
        <v>458.09</v>
      </c>
      <c r="O44" s="43">
        <v>1.93</v>
      </c>
      <c r="P44" s="43">
        <v>0.01</v>
      </c>
      <c r="BZ44" s="36"/>
      <c r="CA44" s="2" t="s">
        <v>136</v>
      </c>
      <c r="CB44" s="57"/>
    </row>
    <row r="45" spans="1:80" s="6" customFormat="1" ht="45" x14ac:dyDescent="0.25">
      <c r="A45" s="37" t="s">
        <v>137</v>
      </c>
      <c r="B45" s="38" t="s">
        <v>138</v>
      </c>
      <c r="C45" s="300" t="s">
        <v>139</v>
      </c>
      <c r="D45" s="301"/>
      <c r="E45" s="302"/>
      <c r="F45" s="37" t="s">
        <v>59</v>
      </c>
      <c r="G45" s="39"/>
      <c r="H45" s="45">
        <v>16</v>
      </c>
      <c r="I45" s="41">
        <v>25.97</v>
      </c>
      <c r="J45" s="43">
        <v>415.52</v>
      </c>
      <c r="K45" s="42"/>
      <c r="L45" s="42"/>
      <c r="M45" s="42"/>
      <c r="N45" s="43">
        <v>415.52</v>
      </c>
      <c r="O45" s="44">
        <v>0</v>
      </c>
      <c r="P45" s="44">
        <v>0</v>
      </c>
      <c r="BZ45" s="36"/>
      <c r="CA45" s="2" t="s">
        <v>139</v>
      </c>
      <c r="CB45" s="57"/>
    </row>
    <row r="46" spans="1:80" s="6" customFormat="1" ht="33.75" x14ac:dyDescent="0.25">
      <c r="A46" s="37" t="s">
        <v>140</v>
      </c>
      <c r="B46" s="38" t="s">
        <v>141</v>
      </c>
      <c r="C46" s="300" t="s">
        <v>142</v>
      </c>
      <c r="D46" s="301"/>
      <c r="E46" s="302"/>
      <c r="F46" s="37" t="s">
        <v>143</v>
      </c>
      <c r="G46" s="39"/>
      <c r="H46" s="55">
        <v>2.3E-2</v>
      </c>
      <c r="I46" s="41">
        <v>4327.9399999999996</v>
      </c>
      <c r="J46" s="43">
        <v>76.989999999999995</v>
      </c>
      <c r="K46" s="43">
        <v>73.92</v>
      </c>
      <c r="L46" s="43">
        <v>0.73</v>
      </c>
      <c r="M46" s="43">
        <v>0.86</v>
      </c>
      <c r="N46" s="43">
        <v>1.48</v>
      </c>
      <c r="O46" s="43">
        <v>0.11</v>
      </c>
      <c r="P46" s="44">
        <v>0</v>
      </c>
      <c r="BZ46" s="36"/>
      <c r="CA46" s="2" t="s">
        <v>142</v>
      </c>
      <c r="CB46" s="57"/>
    </row>
    <row r="47" spans="1:80" s="6" customFormat="1" ht="22.5" x14ac:dyDescent="0.25">
      <c r="A47" s="37" t="s">
        <v>144</v>
      </c>
      <c r="B47" s="38" t="s">
        <v>145</v>
      </c>
      <c r="C47" s="300" t="s">
        <v>146</v>
      </c>
      <c r="D47" s="301"/>
      <c r="E47" s="302"/>
      <c r="F47" s="37" t="s">
        <v>143</v>
      </c>
      <c r="G47" s="39"/>
      <c r="H47" s="55">
        <v>2.3E-2</v>
      </c>
      <c r="I47" s="41">
        <v>3082.25</v>
      </c>
      <c r="J47" s="43">
        <v>495.71</v>
      </c>
      <c r="K47" s="43">
        <v>471.93</v>
      </c>
      <c r="L47" s="43">
        <v>6.59</v>
      </c>
      <c r="M47" s="43">
        <v>7.75</v>
      </c>
      <c r="N47" s="43">
        <v>9.44</v>
      </c>
      <c r="O47" s="46">
        <v>0.7</v>
      </c>
      <c r="P47" s="43">
        <v>0.01</v>
      </c>
      <c r="BZ47" s="36"/>
      <c r="CA47" s="2" t="s">
        <v>146</v>
      </c>
      <c r="CB47" s="57"/>
    </row>
    <row r="48" spans="1:80" s="6" customFormat="1" ht="22.5" x14ac:dyDescent="0.25">
      <c r="A48" s="37" t="s">
        <v>147</v>
      </c>
      <c r="B48" s="38" t="s">
        <v>148</v>
      </c>
      <c r="C48" s="300" t="s">
        <v>149</v>
      </c>
      <c r="D48" s="301"/>
      <c r="E48" s="302"/>
      <c r="F48" s="37" t="s">
        <v>150</v>
      </c>
      <c r="G48" s="39"/>
      <c r="H48" s="45">
        <v>23</v>
      </c>
      <c r="I48" s="41">
        <v>147.74</v>
      </c>
      <c r="J48" s="41">
        <v>3398.02</v>
      </c>
      <c r="K48" s="42"/>
      <c r="L48" s="42"/>
      <c r="M48" s="42"/>
      <c r="N48" s="41">
        <v>3398.02</v>
      </c>
      <c r="O48" s="44">
        <v>0</v>
      </c>
      <c r="P48" s="44">
        <v>0</v>
      </c>
      <c r="BZ48" s="36"/>
      <c r="CA48" s="2" t="s">
        <v>149</v>
      </c>
      <c r="CB48" s="57"/>
    </row>
    <row r="49" spans="1:80" s="6" customFormat="1" ht="33.75" x14ac:dyDescent="0.25">
      <c r="A49" s="37" t="s">
        <v>151</v>
      </c>
      <c r="B49" s="38" t="s">
        <v>152</v>
      </c>
      <c r="C49" s="300" t="s">
        <v>153</v>
      </c>
      <c r="D49" s="301"/>
      <c r="E49" s="302"/>
      <c r="F49" s="37" t="s">
        <v>107</v>
      </c>
      <c r="G49" s="39"/>
      <c r="H49" s="40">
        <v>0.54</v>
      </c>
      <c r="I49" s="41">
        <v>49754.13</v>
      </c>
      <c r="J49" s="41">
        <v>20285.169999999998</v>
      </c>
      <c r="K49" s="41">
        <v>17272.75</v>
      </c>
      <c r="L49" s="43">
        <v>115.5</v>
      </c>
      <c r="M49" s="43">
        <v>134.75</v>
      </c>
      <c r="N49" s="41">
        <v>2762.17</v>
      </c>
      <c r="O49" s="43">
        <v>24.62</v>
      </c>
      <c r="P49" s="43">
        <v>0.16</v>
      </c>
      <c r="BZ49" s="36"/>
      <c r="CA49" s="2" t="s">
        <v>153</v>
      </c>
      <c r="CB49" s="57"/>
    </row>
    <row r="50" spans="1:80" s="6" customFormat="1" ht="15" x14ac:dyDescent="0.25">
      <c r="A50" s="303" t="s">
        <v>154</v>
      </c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BZ50" s="36"/>
      <c r="CB50" s="57" t="s">
        <v>154</v>
      </c>
    </row>
    <row r="51" spans="1:80" s="6" customFormat="1" ht="33.75" x14ac:dyDescent="0.25">
      <c r="A51" s="37" t="s">
        <v>155</v>
      </c>
      <c r="B51" s="38" t="s">
        <v>156</v>
      </c>
      <c r="C51" s="300" t="s">
        <v>157</v>
      </c>
      <c r="D51" s="301"/>
      <c r="E51" s="302"/>
      <c r="F51" s="37" t="s">
        <v>98</v>
      </c>
      <c r="G51" s="39"/>
      <c r="H51" s="56">
        <v>5.4000000000000003E-3</v>
      </c>
      <c r="I51" s="41">
        <v>53169.69</v>
      </c>
      <c r="J51" s="43">
        <v>395.33</v>
      </c>
      <c r="K51" s="43">
        <v>24.47</v>
      </c>
      <c r="L51" s="43">
        <v>190.87</v>
      </c>
      <c r="M51" s="43">
        <v>179.99</v>
      </c>
      <c r="N51" s="42"/>
      <c r="O51" s="43">
        <v>0.04</v>
      </c>
      <c r="P51" s="43">
        <v>0.19</v>
      </c>
      <c r="BZ51" s="36"/>
      <c r="CA51" s="2" t="s">
        <v>157</v>
      </c>
      <c r="CB51" s="57"/>
    </row>
    <row r="52" spans="1:80" s="6" customFormat="1" ht="22.5" x14ac:dyDescent="0.25">
      <c r="A52" s="37" t="s">
        <v>158</v>
      </c>
      <c r="B52" s="38" t="s">
        <v>159</v>
      </c>
      <c r="C52" s="300" t="s">
        <v>160</v>
      </c>
      <c r="D52" s="301"/>
      <c r="E52" s="302"/>
      <c r="F52" s="37" t="s">
        <v>161</v>
      </c>
      <c r="G52" s="39"/>
      <c r="H52" s="59">
        <v>7.5</v>
      </c>
      <c r="I52" s="41">
        <v>1355.58</v>
      </c>
      <c r="J52" s="41">
        <v>7671.94</v>
      </c>
      <c r="K52" s="41">
        <v>7416.56</v>
      </c>
      <c r="L52" s="43">
        <v>72.02</v>
      </c>
      <c r="M52" s="43">
        <v>46.79</v>
      </c>
      <c r="N52" s="43">
        <v>136.57</v>
      </c>
      <c r="O52" s="43">
        <v>10.130000000000001</v>
      </c>
      <c r="P52" s="43">
        <v>0.06</v>
      </c>
      <c r="BZ52" s="36"/>
      <c r="CA52" s="2" t="s">
        <v>160</v>
      </c>
      <c r="CB52" s="57"/>
    </row>
    <row r="53" spans="1:80" s="6" customFormat="1" ht="33.75" x14ac:dyDescent="0.25">
      <c r="A53" s="37" t="s">
        <v>162</v>
      </c>
      <c r="B53" s="38" t="s">
        <v>163</v>
      </c>
      <c r="C53" s="300" t="s">
        <v>164</v>
      </c>
      <c r="D53" s="301"/>
      <c r="E53" s="302"/>
      <c r="F53" s="37" t="s">
        <v>130</v>
      </c>
      <c r="G53" s="39"/>
      <c r="H53" s="56">
        <v>0.1125</v>
      </c>
      <c r="I53" s="41">
        <v>68640.75</v>
      </c>
      <c r="J53" s="41">
        <v>7722.08</v>
      </c>
      <c r="K53" s="42"/>
      <c r="L53" s="42"/>
      <c r="M53" s="42"/>
      <c r="N53" s="41">
        <v>7722.08</v>
      </c>
      <c r="O53" s="44">
        <v>0</v>
      </c>
      <c r="P53" s="44">
        <v>0</v>
      </c>
      <c r="BZ53" s="36"/>
      <c r="CA53" s="2" t="s">
        <v>164</v>
      </c>
      <c r="CB53" s="57"/>
    </row>
    <row r="54" spans="1:80" s="6" customFormat="1" ht="45" x14ac:dyDescent="0.25">
      <c r="A54" s="37" t="s">
        <v>165</v>
      </c>
      <c r="B54" s="38" t="s">
        <v>166</v>
      </c>
      <c r="C54" s="300" t="s">
        <v>167</v>
      </c>
      <c r="D54" s="301"/>
      <c r="E54" s="302"/>
      <c r="F54" s="37" t="s">
        <v>98</v>
      </c>
      <c r="G54" s="39"/>
      <c r="H54" s="56">
        <v>5.4000000000000003E-3</v>
      </c>
      <c r="I54" s="41">
        <v>10145.93</v>
      </c>
      <c r="J54" s="43">
        <v>72.3</v>
      </c>
      <c r="K54" s="42"/>
      <c r="L54" s="43">
        <v>41.09</v>
      </c>
      <c r="M54" s="43">
        <v>31.21</v>
      </c>
      <c r="N54" s="42"/>
      <c r="O54" s="44">
        <v>0</v>
      </c>
      <c r="P54" s="43">
        <v>0.03</v>
      </c>
      <c r="BZ54" s="36"/>
      <c r="CA54" s="2" t="s">
        <v>167</v>
      </c>
      <c r="CB54" s="57"/>
    </row>
    <row r="55" spans="1:80" s="6" customFormat="1" ht="22.5" x14ac:dyDescent="0.25">
      <c r="A55" s="37" t="s">
        <v>168</v>
      </c>
      <c r="B55" s="38" t="s">
        <v>169</v>
      </c>
      <c r="C55" s="300" t="s">
        <v>170</v>
      </c>
      <c r="D55" s="301"/>
      <c r="E55" s="302"/>
      <c r="F55" s="37" t="s">
        <v>171</v>
      </c>
      <c r="G55" s="39"/>
      <c r="H55" s="59">
        <v>0.8</v>
      </c>
      <c r="I55" s="41">
        <v>9031.9699999999993</v>
      </c>
      <c r="J55" s="41">
        <v>5641.57</v>
      </c>
      <c r="K55" s="41">
        <v>3517.9</v>
      </c>
      <c r="L55" s="43">
        <v>253.29</v>
      </c>
      <c r="M55" s="43">
        <v>152.03</v>
      </c>
      <c r="N55" s="41">
        <v>1718.35</v>
      </c>
      <c r="O55" s="43">
        <v>4.33</v>
      </c>
      <c r="P55" s="43">
        <v>0.16</v>
      </c>
      <c r="BZ55" s="36"/>
      <c r="CA55" s="2" t="s">
        <v>170</v>
      </c>
      <c r="CB55" s="57"/>
    </row>
    <row r="56" spans="1:80" s="6" customFormat="1" ht="33.75" x14ac:dyDescent="0.25">
      <c r="A56" s="37" t="s">
        <v>172</v>
      </c>
      <c r="B56" s="38" t="s">
        <v>173</v>
      </c>
      <c r="C56" s="300" t="s">
        <v>174</v>
      </c>
      <c r="D56" s="301"/>
      <c r="E56" s="302"/>
      <c r="F56" s="37" t="s">
        <v>130</v>
      </c>
      <c r="G56" s="39"/>
      <c r="H56" s="56">
        <v>7.6799999999999993E-2</v>
      </c>
      <c r="I56" s="41">
        <v>67121.070000000007</v>
      </c>
      <c r="J56" s="41">
        <v>3866.17</v>
      </c>
      <c r="K56" s="42"/>
      <c r="L56" s="42"/>
      <c r="M56" s="42"/>
      <c r="N56" s="41">
        <v>3866.17</v>
      </c>
      <c r="O56" s="44">
        <v>0</v>
      </c>
      <c r="P56" s="44">
        <v>0</v>
      </c>
      <c r="BZ56" s="36"/>
      <c r="CA56" s="2" t="s">
        <v>174</v>
      </c>
      <c r="CB56" s="57"/>
    </row>
    <row r="57" spans="1:80" s="6" customFormat="1" ht="15" x14ac:dyDescent="0.25">
      <c r="A57" s="303" t="s">
        <v>175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BZ57" s="36"/>
      <c r="CB57" s="57" t="s">
        <v>175</v>
      </c>
    </row>
    <row r="58" spans="1:80" s="6" customFormat="1" ht="22.5" x14ac:dyDescent="0.25">
      <c r="A58" s="37" t="s">
        <v>176</v>
      </c>
      <c r="B58" s="38" t="s">
        <v>177</v>
      </c>
      <c r="C58" s="300" t="s">
        <v>178</v>
      </c>
      <c r="D58" s="301"/>
      <c r="E58" s="302"/>
      <c r="F58" s="37" t="s">
        <v>179</v>
      </c>
      <c r="G58" s="39"/>
      <c r="H58" s="40">
        <v>0.09</v>
      </c>
      <c r="I58" s="41">
        <v>8933.7900000000009</v>
      </c>
      <c r="J58" s="43">
        <v>659.3</v>
      </c>
      <c r="K58" s="43">
        <v>562.73</v>
      </c>
      <c r="L58" s="43">
        <v>40.299999999999997</v>
      </c>
      <c r="M58" s="43">
        <v>56.27</v>
      </c>
      <c r="N58" s="42"/>
      <c r="O58" s="43">
        <v>0.91</v>
      </c>
      <c r="P58" s="43">
        <v>0.06</v>
      </c>
      <c r="BZ58" s="36"/>
      <c r="CA58" s="2" t="s">
        <v>178</v>
      </c>
      <c r="CB58" s="57"/>
    </row>
    <row r="59" spans="1:80" s="6" customFormat="1" ht="22.5" x14ac:dyDescent="0.25">
      <c r="A59" s="37" t="s">
        <v>180</v>
      </c>
      <c r="B59" s="38" t="s">
        <v>181</v>
      </c>
      <c r="C59" s="300" t="s">
        <v>182</v>
      </c>
      <c r="D59" s="301"/>
      <c r="E59" s="302"/>
      <c r="F59" s="37" t="s">
        <v>107</v>
      </c>
      <c r="G59" s="39"/>
      <c r="H59" s="59">
        <v>2.2999999999999998</v>
      </c>
      <c r="I59" s="41">
        <v>2009.68</v>
      </c>
      <c r="J59" s="41">
        <v>3466.7</v>
      </c>
      <c r="K59" s="42"/>
      <c r="L59" s="42"/>
      <c r="M59" s="42"/>
      <c r="N59" s="41">
        <v>3466.7</v>
      </c>
      <c r="O59" s="44">
        <v>0</v>
      </c>
      <c r="P59" s="44">
        <v>0</v>
      </c>
      <c r="BZ59" s="36"/>
      <c r="CA59" s="2" t="s">
        <v>182</v>
      </c>
      <c r="CB59" s="57"/>
    </row>
    <row r="60" spans="1:80" s="6" customFormat="1" ht="15" x14ac:dyDescent="0.25">
      <c r="A60" s="303" t="s">
        <v>183</v>
      </c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  <c r="BZ60" s="36"/>
      <c r="CB60" s="57" t="s">
        <v>183</v>
      </c>
    </row>
    <row r="61" spans="1:80" s="6" customFormat="1" ht="33.75" x14ac:dyDescent="0.25">
      <c r="A61" s="37" t="s">
        <v>184</v>
      </c>
      <c r="B61" s="38" t="s">
        <v>185</v>
      </c>
      <c r="C61" s="300" t="s">
        <v>186</v>
      </c>
      <c r="D61" s="301"/>
      <c r="E61" s="302"/>
      <c r="F61" s="37" t="s">
        <v>115</v>
      </c>
      <c r="G61" s="39"/>
      <c r="H61" s="59">
        <v>0.1</v>
      </c>
      <c r="I61" s="41">
        <v>49187.56</v>
      </c>
      <c r="J61" s="41">
        <v>6285.8</v>
      </c>
      <c r="K61" s="43">
        <v>886.39</v>
      </c>
      <c r="L61" s="41">
        <v>4032.37</v>
      </c>
      <c r="M61" s="41">
        <v>1367.04</v>
      </c>
      <c r="N61" s="42"/>
      <c r="O61" s="43">
        <v>1.31</v>
      </c>
      <c r="P61" s="43">
        <v>1.43</v>
      </c>
      <c r="BZ61" s="36"/>
      <c r="CA61" s="2" t="s">
        <v>186</v>
      </c>
      <c r="CB61" s="57"/>
    </row>
    <row r="62" spans="1:80" s="6" customFormat="1" ht="33.75" x14ac:dyDescent="0.25">
      <c r="A62" s="37" t="s">
        <v>187</v>
      </c>
      <c r="B62" s="38" t="s">
        <v>188</v>
      </c>
      <c r="C62" s="300" t="s">
        <v>189</v>
      </c>
      <c r="D62" s="301"/>
      <c r="E62" s="302"/>
      <c r="F62" s="37" t="s">
        <v>104</v>
      </c>
      <c r="G62" s="39"/>
      <c r="H62" s="60">
        <v>6.4999999999999997E-4</v>
      </c>
      <c r="I62" s="41">
        <v>1134655.83</v>
      </c>
      <c r="J62" s="43">
        <v>568.80999999999995</v>
      </c>
      <c r="K62" s="43">
        <v>158.81</v>
      </c>
      <c r="L62" s="43">
        <v>17.38</v>
      </c>
      <c r="M62" s="43">
        <v>15.68</v>
      </c>
      <c r="N62" s="43">
        <v>376.94</v>
      </c>
      <c r="O62" s="43">
        <v>0.21</v>
      </c>
      <c r="P62" s="43">
        <v>0.01</v>
      </c>
      <c r="BZ62" s="36"/>
      <c r="CA62" s="2" t="s">
        <v>189</v>
      </c>
      <c r="CB62" s="57"/>
    </row>
    <row r="63" spans="1:80" s="6" customFormat="1" ht="22.5" x14ac:dyDescent="0.25">
      <c r="A63" s="37" t="s">
        <v>190</v>
      </c>
      <c r="B63" s="38" t="s">
        <v>128</v>
      </c>
      <c r="C63" s="300" t="s">
        <v>129</v>
      </c>
      <c r="D63" s="301"/>
      <c r="E63" s="302"/>
      <c r="F63" s="37" t="s">
        <v>130</v>
      </c>
      <c r="G63" s="39"/>
      <c r="H63" s="55">
        <v>1.9E-2</v>
      </c>
      <c r="I63" s="41">
        <v>45981.3</v>
      </c>
      <c r="J63" s="43">
        <v>659.72</v>
      </c>
      <c r="K63" s="43">
        <v>649.02</v>
      </c>
      <c r="L63" s="43">
        <v>6.22</v>
      </c>
      <c r="M63" s="43">
        <v>4.4800000000000004</v>
      </c>
      <c r="N63" s="42"/>
      <c r="O63" s="43">
        <v>0.83</v>
      </c>
      <c r="P63" s="44">
        <v>0</v>
      </c>
      <c r="BZ63" s="36"/>
      <c r="CA63" s="2" t="s">
        <v>129</v>
      </c>
      <c r="CB63" s="57"/>
    </row>
    <row r="64" spans="1:80" s="6" customFormat="1" ht="67.5" x14ac:dyDescent="0.25">
      <c r="A64" s="37" t="s">
        <v>191</v>
      </c>
      <c r="B64" s="38" t="s">
        <v>132</v>
      </c>
      <c r="C64" s="300" t="s">
        <v>133</v>
      </c>
      <c r="D64" s="301"/>
      <c r="E64" s="302"/>
      <c r="F64" s="37" t="s">
        <v>130</v>
      </c>
      <c r="G64" s="39"/>
      <c r="H64" s="55">
        <v>1.9E-2</v>
      </c>
      <c r="I64" s="41">
        <v>133510.26</v>
      </c>
      <c r="J64" s="41">
        <v>2536.69</v>
      </c>
      <c r="K64" s="42"/>
      <c r="L64" s="42"/>
      <c r="M64" s="42"/>
      <c r="N64" s="41">
        <v>2536.69</v>
      </c>
      <c r="O64" s="44">
        <v>0</v>
      </c>
      <c r="P64" s="44">
        <v>0</v>
      </c>
      <c r="BZ64" s="36"/>
      <c r="CA64" s="2" t="s">
        <v>133</v>
      </c>
      <c r="CB64" s="57"/>
    </row>
    <row r="65" spans="1:81" s="6" customFormat="1" ht="33.75" x14ac:dyDescent="0.25">
      <c r="A65" s="37" t="s">
        <v>192</v>
      </c>
      <c r="B65" s="38" t="s">
        <v>193</v>
      </c>
      <c r="C65" s="300" t="s">
        <v>194</v>
      </c>
      <c r="D65" s="301"/>
      <c r="E65" s="302"/>
      <c r="F65" s="37" t="s">
        <v>115</v>
      </c>
      <c r="G65" s="39"/>
      <c r="H65" s="59">
        <v>0.1</v>
      </c>
      <c r="I65" s="41">
        <v>36132.42</v>
      </c>
      <c r="J65" s="41">
        <v>4567.8</v>
      </c>
      <c r="K65" s="41">
        <v>2440.48</v>
      </c>
      <c r="L65" s="43">
        <v>269.45</v>
      </c>
      <c r="M65" s="41">
        <v>1857.87</v>
      </c>
      <c r="N65" s="42"/>
      <c r="O65" s="46">
        <v>3.3</v>
      </c>
      <c r="P65" s="43">
        <v>2.23</v>
      </c>
      <c r="BZ65" s="36"/>
      <c r="CA65" s="2" t="s">
        <v>194</v>
      </c>
      <c r="CB65" s="57"/>
    </row>
    <row r="66" spans="1:81" s="6" customFormat="1" ht="33.75" x14ac:dyDescent="0.25">
      <c r="A66" s="37" t="s">
        <v>195</v>
      </c>
      <c r="B66" s="38" t="s">
        <v>196</v>
      </c>
      <c r="C66" s="300" t="s">
        <v>197</v>
      </c>
      <c r="D66" s="301"/>
      <c r="E66" s="302"/>
      <c r="F66" s="37" t="s">
        <v>59</v>
      </c>
      <c r="G66" s="39"/>
      <c r="H66" s="45">
        <v>10</v>
      </c>
      <c r="I66" s="41">
        <v>1763.2</v>
      </c>
      <c r="J66" s="41">
        <v>17632</v>
      </c>
      <c r="K66" s="42"/>
      <c r="L66" s="42"/>
      <c r="M66" s="42"/>
      <c r="N66" s="41">
        <v>17632</v>
      </c>
      <c r="O66" s="44">
        <v>0</v>
      </c>
      <c r="P66" s="44">
        <v>0</v>
      </c>
      <c r="BZ66" s="36"/>
      <c r="CA66" s="2" t="s">
        <v>197</v>
      </c>
      <c r="CB66" s="57"/>
    </row>
    <row r="67" spans="1:81" s="6" customFormat="1" ht="22.5" x14ac:dyDescent="0.25">
      <c r="A67" s="37" t="s">
        <v>198</v>
      </c>
      <c r="B67" s="38" t="s">
        <v>199</v>
      </c>
      <c r="C67" s="300" t="s">
        <v>200</v>
      </c>
      <c r="D67" s="301"/>
      <c r="E67" s="302"/>
      <c r="F67" s="37" t="s">
        <v>104</v>
      </c>
      <c r="G67" s="39"/>
      <c r="H67" s="56">
        <v>1.2999999999999999E-3</v>
      </c>
      <c r="I67" s="41">
        <v>63052.67</v>
      </c>
      <c r="J67" s="43">
        <v>61.48</v>
      </c>
      <c r="K67" s="43">
        <v>61.48</v>
      </c>
      <c r="L67" s="42"/>
      <c r="M67" s="42"/>
      <c r="N67" s="42"/>
      <c r="O67" s="43">
        <v>0.09</v>
      </c>
      <c r="P67" s="44">
        <v>0</v>
      </c>
      <c r="BZ67" s="36"/>
      <c r="CA67" s="2" t="s">
        <v>200</v>
      </c>
      <c r="CB67" s="57"/>
    </row>
    <row r="68" spans="1:81" s="6" customFormat="1" ht="33.75" x14ac:dyDescent="0.25">
      <c r="A68" s="37" t="s">
        <v>201</v>
      </c>
      <c r="B68" s="38" t="s">
        <v>202</v>
      </c>
      <c r="C68" s="300" t="s">
        <v>203</v>
      </c>
      <c r="D68" s="301"/>
      <c r="E68" s="302"/>
      <c r="F68" s="37" t="s">
        <v>171</v>
      </c>
      <c r="G68" s="39"/>
      <c r="H68" s="45">
        <v>1</v>
      </c>
      <c r="I68" s="41">
        <v>5380</v>
      </c>
      <c r="J68" s="41">
        <v>4459.22</v>
      </c>
      <c r="K68" s="41">
        <v>3939.12</v>
      </c>
      <c r="L68" s="43">
        <v>95.87</v>
      </c>
      <c r="M68" s="43">
        <v>424.23</v>
      </c>
      <c r="N68" s="42"/>
      <c r="O68" s="43">
        <v>5.33</v>
      </c>
      <c r="P68" s="43">
        <v>0.51</v>
      </c>
      <c r="BZ68" s="36"/>
      <c r="CA68" s="2" t="s">
        <v>203</v>
      </c>
      <c r="CB68" s="57"/>
    </row>
    <row r="69" spans="1:81" s="6" customFormat="1" ht="67.5" x14ac:dyDescent="0.25">
      <c r="A69" s="37" t="s">
        <v>204</v>
      </c>
      <c r="B69" s="38" t="s">
        <v>205</v>
      </c>
      <c r="C69" s="300" t="s">
        <v>206</v>
      </c>
      <c r="D69" s="301"/>
      <c r="E69" s="302"/>
      <c r="F69" s="37" t="s">
        <v>207</v>
      </c>
      <c r="G69" s="39"/>
      <c r="H69" s="45">
        <v>50</v>
      </c>
      <c r="I69" s="41">
        <v>2126.34</v>
      </c>
      <c r="J69" s="41">
        <v>106317</v>
      </c>
      <c r="K69" s="42"/>
      <c r="L69" s="42"/>
      <c r="M69" s="42"/>
      <c r="N69" s="41">
        <v>106317</v>
      </c>
      <c r="O69" s="44">
        <v>0</v>
      </c>
      <c r="P69" s="44">
        <v>0</v>
      </c>
      <c r="BZ69" s="36"/>
      <c r="CA69" s="2" t="s">
        <v>206</v>
      </c>
      <c r="CB69" s="57"/>
    </row>
    <row r="70" spans="1:81" s="6" customFormat="1" ht="33.75" x14ac:dyDescent="0.25">
      <c r="A70" s="37" t="s">
        <v>208</v>
      </c>
      <c r="B70" s="38" t="s">
        <v>209</v>
      </c>
      <c r="C70" s="300" t="s">
        <v>210</v>
      </c>
      <c r="D70" s="301"/>
      <c r="E70" s="302"/>
      <c r="F70" s="37" t="s">
        <v>115</v>
      </c>
      <c r="G70" s="39"/>
      <c r="H70" s="40">
        <v>0.01</v>
      </c>
      <c r="I70" s="41">
        <v>56805.82</v>
      </c>
      <c r="J70" s="43">
        <v>428.16</v>
      </c>
      <c r="K70" s="43">
        <v>393.36</v>
      </c>
      <c r="L70" s="43">
        <v>3.78</v>
      </c>
      <c r="M70" s="43">
        <v>2.12</v>
      </c>
      <c r="N70" s="43">
        <v>28.9</v>
      </c>
      <c r="O70" s="43">
        <v>0.53</v>
      </c>
      <c r="P70" s="44">
        <v>0</v>
      </c>
      <c r="BZ70" s="36"/>
      <c r="CA70" s="2" t="s">
        <v>210</v>
      </c>
      <c r="CB70" s="57"/>
    </row>
    <row r="71" spans="1:81" s="6" customFormat="1" ht="56.25" x14ac:dyDescent="0.25">
      <c r="A71" s="37" t="s">
        <v>211</v>
      </c>
      <c r="B71" s="38" t="s">
        <v>212</v>
      </c>
      <c r="C71" s="300" t="s">
        <v>213</v>
      </c>
      <c r="D71" s="301"/>
      <c r="E71" s="302"/>
      <c r="F71" s="37" t="s">
        <v>214</v>
      </c>
      <c r="G71" s="39"/>
      <c r="H71" s="45">
        <v>1</v>
      </c>
      <c r="I71" s="41">
        <v>29856.51</v>
      </c>
      <c r="J71" s="41">
        <v>29856.51</v>
      </c>
      <c r="K71" s="42"/>
      <c r="L71" s="42"/>
      <c r="M71" s="42"/>
      <c r="N71" s="41">
        <v>29856.51</v>
      </c>
      <c r="O71" s="44">
        <v>0</v>
      </c>
      <c r="P71" s="44">
        <v>0</v>
      </c>
      <c r="BZ71" s="36"/>
      <c r="CA71" s="2" t="s">
        <v>213</v>
      </c>
      <c r="CB71" s="57"/>
    </row>
    <row r="72" spans="1:81" s="6" customFormat="1" ht="15" x14ac:dyDescent="0.25">
      <c r="A72" s="303" t="s">
        <v>215</v>
      </c>
      <c r="B72" s="303"/>
      <c r="C72" s="303"/>
      <c r="D72" s="303"/>
      <c r="E72" s="303"/>
      <c r="F72" s="303"/>
      <c r="G72" s="303"/>
      <c r="H72" s="303"/>
      <c r="I72" s="303"/>
      <c r="J72" s="303"/>
      <c r="K72" s="303"/>
      <c r="L72" s="303"/>
      <c r="M72" s="303"/>
      <c r="N72" s="303"/>
      <c r="O72" s="303"/>
      <c r="P72" s="303"/>
      <c r="BZ72" s="36"/>
      <c r="CB72" s="57" t="s">
        <v>215</v>
      </c>
    </row>
    <row r="73" spans="1:81" s="6" customFormat="1" ht="33.75" x14ac:dyDescent="0.25">
      <c r="A73" s="37" t="s">
        <v>216</v>
      </c>
      <c r="B73" s="38" t="s">
        <v>217</v>
      </c>
      <c r="C73" s="300" t="s">
        <v>218</v>
      </c>
      <c r="D73" s="301"/>
      <c r="E73" s="302"/>
      <c r="F73" s="37" t="s">
        <v>122</v>
      </c>
      <c r="G73" s="39"/>
      <c r="H73" s="40">
        <v>0.24</v>
      </c>
      <c r="I73" s="41">
        <v>10734.01</v>
      </c>
      <c r="J73" s="41">
        <v>1936.83</v>
      </c>
      <c r="K73" s="41">
        <v>1237.78</v>
      </c>
      <c r="L73" s="43">
        <v>6.03</v>
      </c>
      <c r="M73" s="43">
        <v>4.71</v>
      </c>
      <c r="N73" s="43">
        <v>688.31</v>
      </c>
      <c r="O73" s="43">
        <v>1.63</v>
      </c>
      <c r="P73" s="43">
        <v>0.01</v>
      </c>
      <c r="BZ73" s="36"/>
      <c r="CA73" s="2" t="s">
        <v>218</v>
      </c>
      <c r="CB73" s="57"/>
    </row>
    <row r="74" spans="1:81" s="6" customFormat="1" ht="22.5" x14ac:dyDescent="0.25">
      <c r="A74" s="37" t="s">
        <v>219</v>
      </c>
      <c r="B74" s="38" t="s">
        <v>220</v>
      </c>
      <c r="C74" s="300" t="s">
        <v>221</v>
      </c>
      <c r="D74" s="301"/>
      <c r="E74" s="302"/>
      <c r="F74" s="37" t="s">
        <v>122</v>
      </c>
      <c r="G74" s="39"/>
      <c r="H74" s="40">
        <v>0.24</v>
      </c>
      <c r="I74" s="41">
        <v>5970.09</v>
      </c>
      <c r="J74" s="41">
        <v>1077.8399999999999</v>
      </c>
      <c r="K74" s="43">
        <v>878.11</v>
      </c>
      <c r="L74" s="43">
        <v>6.12</v>
      </c>
      <c r="M74" s="43">
        <v>3.22</v>
      </c>
      <c r="N74" s="43">
        <v>190.39</v>
      </c>
      <c r="O74" s="43">
        <v>0.96</v>
      </c>
      <c r="P74" s="44">
        <v>0</v>
      </c>
      <c r="BZ74" s="36"/>
      <c r="CA74" s="2" t="s">
        <v>221</v>
      </c>
      <c r="CB74" s="57"/>
    </row>
    <row r="75" spans="1:81" s="6" customFormat="1" ht="22.5" x14ac:dyDescent="0.25">
      <c r="A75" s="37" t="s">
        <v>222</v>
      </c>
      <c r="B75" s="38" t="s">
        <v>223</v>
      </c>
      <c r="C75" s="300" t="s">
        <v>224</v>
      </c>
      <c r="D75" s="301"/>
      <c r="E75" s="302"/>
      <c r="F75" s="37" t="s">
        <v>122</v>
      </c>
      <c r="G75" s="39"/>
      <c r="H75" s="40">
        <v>0.24</v>
      </c>
      <c r="I75" s="41">
        <v>1848.5</v>
      </c>
      <c r="J75" s="43">
        <v>671.91</v>
      </c>
      <c r="K75" s="43">
        <v>602.14</v>
      </c>
      <c r="L75" s="43">
        <v>11.11</v>
      </c>
      <c r="M75" s="43">
        <v>6.43</v>
      </c>
      <c r="N75" s="43">
        <v>52.23</v>
      </c>
      <c r="O75" s="43">
        <v>0.77</v>
      </c>
      <c r="P75" s="43">
        <v>0.01</v>
      </c>
      <c r="BZ75" s="36"/>
      <c r="CA75" s="2" t="s">
        <v>224</v>
      </c>
      <c r="CB75" s="57"/>
    </row>
    <row r="76" spans="1:81" s="6" customFormat="1" ht="15" x14ac:dyDescent="0.25">
      <c r="A76" s="304" t="s">
        <v>225</v>
      </c>
      <c r="B76" s="305"/>
      <c r="C76" s="305"/>
      <c r="D76" s="305"/>
      <c r="E76" s="305"/>
      <c r="F76" s="305"/>
      <c r="G76" s="305"/>
      <c r="H76" s="305"/>
      <c r="I76" s="306"/>
      <c r="J76" s="47"/>
      <c r="K76" s="47"/>
      <c r="L76" s="47"/>
      <c r="M76" s="47"/>
      <c r="N76" s="47"/>
      <c r="O76" s="61">
        <v>91.322331500000004</v>
      </c>
      <c r="P76" s="61">
        <v>12.2426549</v>
      </c>
      <c r="BZ76" s="36"/>
      <c r="CB76" s="57"/>
      <c r="CC76" s="48" t="s">
        <v>225</v>
      </c>
    </row>
    <row r="77" spans="1:81" s="6" customFormat="1" ht="15" x14ac:dyDescent="0.25">
      <c r="A77" s="299" t="s">
        <v>267</v>
      </c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BZ77" s="36" t="s">
        <v>267</v>
      </c>
      <c r="CB77" s="57"/>
      <c r="CC77" s="48"/>
    </row>
    <row r="78" spans="1:81" s="6" customFormat="1" ht="45" x14ac:dyDescent="0.25">
      <c r="A78" s="37" t="s">
        <v>227</v>
      </c>
      <c r="B78" s="38" t="s">
        <v>228</v>
      </c>
      <c r="C78" s="300" t="s">
        <v>229</v>
      </c>
      <c r="D78" s="301"/>
      <c r="E78" s="302"/>
      <c r="F78" s="37" t="s">
        <v>214</v>
      </c>
      <c r="G78" s="39"/>
      <c r="H78" s="45">
        <v>1</v>
      </c>
      <c r="I78" s="41">
        <v>36968.67</v>
      </c>
      <c r="J78" s="41">
        <v>42477.3</v>
      </c>
      <c r="K78" s="41">
        <v>26339.98</v>
      </c>
      <c r="L78" s="41">
        <v>10628.69</v>
      </c>
      <c r="M78" s="41">
        <v>5508.63</v>
      </c>
      <c r="N78" s="42"/>
      <c r="O78" s="46">
        <v>31.2</v>
      </c>
      <c r="P78" s="43">
        <v>4.93</v>
      </c>
      <c r="BZ78" s="36"/>
      <c r="CA78" s="2" t="s">
        <v>229</v>
      </c>
      <c r="CB78" s="57"/>
      <c r="CC78" s="48"/>
    </row>
    <row r="79" spans="1:81" s="6" customFormat="1" ht="33.75" x14ac:dyDescent="0.25">
      <c r="A79" s="37" t="s">
        <v>230</v>
      </c>
      <c r="B79" s="38" t="s">
        <v>231</v>
      </c>
      <c r="C79" s="300" t="s">
        <v>232</v>
      </c>
      <c r="D79" s="301"/>
      <c r="E79" s="302"/>
      <c r="F79" s="37" t="s">
        <v>59</v>
      </c>
      <c r="G79" s="39"/>
      <c r="H79" s="45">
        <v>1</v>
      </c>
      <c r="I79" s="41">
        <v>50408.639999999999</v>
      </c>
      <c r="J79" s="41">
        <v>57627.64</v>
      </c>
      <c r="K79" s="41">
        <v>22958.23</v>
      </c>
      <c r="L79" s="41">
        <v>9775.41</v>
      </c>
      <c r="M79" s="41">
        <v>6759.84</v>
      </c>
      <c r="N79" s="41">
        <v>18134.16</v>
      </c>
      <c r="O79" s="46">
        <v>27.6</v>
      </c>
      <c r="P79" s="43">
        <v>6.98</v>
      </c>
      <c r="BZ79" s="36"/>
      <c r="CA79" s="2" t="s">
        <v>232</v>
      </c>
      <c r="CB79" s="57"/>
      <c r="CC79" s="48"/>
    </row>
    <row r="80" spans="1:81" s="6" customFormat="1" ht="22.5" x14ac:dyDescent="0.25">
      <c r="A80" s="37" t="s">
        <v>268</v>
      </c>
      <c r="B80" s="38" t="s">
        <v>269</v>
      </c>
      <c r="C80" s="300" t="s">
        <v>270</v>
      </c>
      <c r="D80" s="301"/>
      <c r="E80" s="302"/>
      <c r="F80" s="37" t="s">
        <v>59</v>
      </c>
      <c r="G80" s="39"/>
      <c r="H80" s="45">
        <v>1</v>
      </c>
      <c r="I80" s="41">
        <v>762620.11</v>
      </c>
      <c r="J80" s="41">
        <v>762620.11</v>
      </c>
      <c r="K80" s="42"/>
      <c r="L80" s="42"/>
      <c r="M80" s="42"/>
      <c r="N80" s="42"/>
      <c r="O80" s="44">
        <v>0</v>
      </c>
      <c r="P80" s="44">
        <v>0</v>
      </c>
      <c r="BZ80" s="36"/>
      <c r="CA80" s="2" t="s">
        <v>270</v>
      </c>
      <c r="CB80" s="57"/>
      <c r="CC80" s="48"/>
    </row>
    <row r="81" spans="1:84" s="6" customFormat="1" ht="22.5" x14ac:dyDescent="0.25">
      <c r="A81" s="37" t="s">
        <v>271</v>
      </c>
      <c r="B81" s="38" t="s">
        <v>272</v>
      </c>
      <c r="C81" s="300" t="s">
        <v>273</v>
      </c>
      <c r="D81" s="301"/>
      <c r="E81" s="302"/>
      <c r="F81" s="37" t="s">
        <v>59</v>
      </c>
      <c r="G81" s="39"/>
      <c r="H81" s="45">
        <v>1</v>
      </c>
      <c r="I81" s="41">
        <v>565787.80000000005</v>
      </c>
      <c r="J81" s="41">
        <v>565787.80000000005</v>
      </c>
      <c r="K81" s="42"/>
      <c r="L81" s="42"/>
      <c r="M81" s="42"/>
      <c r="N81" s="42"/>
      <c r="O81" s="44">
        <v>0</v>
      </c>
      <c r="P81" s="44">
        <v>0</v>
      </c>
      <c r="BZ81" s="36"/>
      <c r="CA81" s="2" t="s">
        <v>273</v>
      </c>
      <c r="CB81" s="57"/>
      <c r="CC81" s="48"/>
    </row>
    <row r="82" spans="1:84" s="6" customFormat="1" ht="15" x14ac:dyDescent="0.25">
      <c r="A82" s="37" t="s">
        <v>274</v>
      </c>
      <c r="B82" s="38" t="s">
        <v>237</v>
      </c>
      <c r="C82" s="300" t="s">
        <v>238</v>
      </c>
      <c r="D82" s="301"/>
      <c r="E82" s="302"/>
      <c r="F82" s="37" t="s">
        <v>214</v>
      </c>
      <c r="G82" s="39"/>
      <c r="H82" s="45">
        <v>1</v>
      </c>
      <c r="I82" s="41">
        <v>572.88</v>
      </c>
      <c r="J82" s="43">
        <v>572.88</v>
      </c>
      <c r="K82" s="42"/>
      <c r="L82" s="42"/>
      <c r="M82" s="42"/>
      <c r="N82" s="43">
        <v>572.88</v>
      </c>
      <c r="O82" s="44">
        <v>0</v>
      </c>
      <c r="P82" s="44">
        <v>0</v>
      </c>
      <c r="BZ82" s="36"/>
      <c r="CA82" s="2" t="s">
        <v>238</v>
      </c>
      <c r="CB82" s="57"/>
      <c r="CC82" s="48"/>
    </row>
    <row r="83" spans="1:84" s="6" customFormat="1" ht="22.5" x14ac:dyDescent="0.25">
      <c r="A83" s="37" t="s">
        <v>275</v>
      </c>
      <c r="B83" s="38" t="s">
        <v>234</v>
      </c>
      <c r="C83" s="300" t="s">
        <v>235</v>
      </c>
      <c r="D83" s="301"/>
      <c r="E83" s="302"/>
      <c r="F83" s="37" t="s">
        <v>214</v>
      </c>
      <c r="G83" s="39"/>
      <c r="H83" s="45">
        <v>2</v>
      </c>
      <c r="I83" s="41">
        <v>2756.15</v>
      </c>
      <c r="J83" s="41">
        <v>5993.62</v>
      </c>
      <c r="K83" s="41">
        <v>4575.01</v>
      </c>
      <c r="L83" s="43">
        <v>572.64</v>
      </c>
      <c r="M83" s="43">
        <v>389.83</v>
      </c>
      <c r="N83" s="43">
        <v>456.14</v>
      </c>
      <c r="O83" s="46">
        <v>5.5</v>
      </c>
      <c r="P83" s="46">
        <v>0.4</v>
      </c>
      <c r="BZ83" s="36"/>
      <c r="CA83" s="2" t="s">
        <v>235</v>
      </c>
      <c r="CB83" s="57"/>
      <c r="CC83" s="48"/>
    </row>
    <row r="84" spans="1:84" s="6" customFormat="1" ht="15" x14ac:dyDescent="0.25">
      <c r="A84" s="304" t="s">
        <v>276</v>
      </c>
      <c r="B84" s="305"/>
      <c r="C84" s="305"/>
      <c r="D84" s="305"/>
      <c r="E84" s="305"/>
      <c r="F84" s="305"/>
      <c r="G84" s="305"/>
      <c r="H84" s="305"/>
      <c r="I84" s="306"/>
      <c r="J84" s="47"/>
      <c r="K84" s="47"/>
      <c r="L84" s="47"/>
      <c r="M84" s="47"/>
      <c r="N84" s="47"/>
      <c r="O84" s="62">
        <v>64.3</v>
      </c>
      <c r="P84" s="63">
        <v>12.31</v>
      </c>
      <c r="BZ84" s="36"/>
      <c r="CB84" s="57"/>
      <c r="CC84" s="48" t="s">
        <v>276</v>
      </c>
    </row>
    <row r="85" spans="1:84" s="6" customFormat="1" ht="15" x14ac:dyDescent="0.25">
      <c r="A85" s="304" t="s">
        <v>74</v>
      </c>
      <c r="B85" s="305"/>
      <c r="C85" s="305"/>
      <c r="D85" s="305"/>
      <c r="E85" s="305"/>
      <c r="F85" s="305"/>
      <c r="G85" s="305"/>
      <c r="H85" s="305"/>
      <c r="I85" s="306"/>
      <c r="J85" s="47"/>
      <c r="K85" s="47"/>
      <c r="L85" s="47"/>
      <c r="M85" s="47"/>
      <c r="N85" s="47"/>
      <c r="O85" s="47"/>
      <c r="P85" s="47"/>
      <c r="CD85" s="48" t="s">
        <v>74</v>
      </c>
    </row>
    <row r="86" spans="1:84" s="6" customFormat="1" ht="15" x14ac:dyDescent="0.25">
      <c r="A86" s="307" t="s">
        <v>75</v>
      </c>
      <c r="B86" s="308"/>
      <c r="C86" s="308"/>
      <c r="D86" s="308"/>
      <c r="E86" s="308"/>
      <c r="F86" s="308"/>
      <c r="G86" s="308"/>
      <c r="H86" s="308"/>
      <c r="I86" s="309"/>
      <c r="J86" s="41">
        <v>654705.16</v>
      </c>
      <c r="K86" s="42"/>
      <c r="L86" s="42"/>
      <c r="M86" s="42"/>
      <c r="N86" s="42"/>
      <c r="O86" s="42"/>
      <c r="P86" s="42"/>
      <c r="CD86" s="48"/>
      <c r="CE86" s="2" t="s">
        <v>75</v>
      </c>
    </row>
    <row r="87" spans="1:84" s="6" customFormat="1" ht="15" x14ac:dyDescent="0.25">
      <c r="A87" s="307" t="s">
        <v>246</v>
      </c>
      <c r="B87" s="308"/>
      <c r="C87" s="308"/>
      <c r="D87" s="308"/>
      <c r="E87" s="308"/>
      <c r="F87" s="308"/>
      <c r="G87" s="308"/>
      <c r="H87" s="308"/>
      <c r="I87" s="309"/>
      <c r="J87" s="41">
        <v>765892.06</v>
      </c>
      <c r="K87" s="42"/>
      <c r="L87" s="42"/>
      <c r="M87" s="42"/>
      <c r="N87" s="42"/>
      <c r="O87" s="42"/>
      <c r="P87" s="42"/>
      <c r="CD87" s="48"/>
      <c r="CE87" s="2" t="s">
        <v>246</v>
      </c>
    </row>
    <row r="88" spans="1:84" s="6" customFormat="1" ht="15" x14ac:dyDescent="0.25">
      <c r="A88" s="307" t="s">
        <v>247</v>
      </c>
      <c r="B88" s="308"/>
      <c r="C88" s="308"/>
      <c r="D88" s="308"/>
      <c r="E88" s="308"/>
      <c r="F88" s="308"/>
      <c r="G88" s="308"/>
      <c r="H88" s="308"/>
      <c r="I88" s="309"/>
      <c r="J88" s="41">
        <v>127418.34</v>
      </c>
      <c r="K88" s="42"/>
      <c r="L88" s="42"/>
      <c r="M88" s="42"/>
      <c r="N88" s="42"/>
      <c r="O88" s="42"/>
      <c r="P88" s="42"/>
      <c r="CD88" s="48"/>
      <c r="CE88" s="2" t="s">
        <v>247</v>
      </c>
    </row>
    <row r="89" spans="1:84" s="6" customFormat="1" ht="15" x14ac:dyDescent="0.25">
      <c r="A89" s="307" t="s">
        <v>248</v>
      </c>
      <c r="B89" s="308"/>
      <c r="C89" s="308"/>
      <c r="D89" s="308"/>
      <c r="E89" s="308"/>
      <c r="F89" s="308"/>
      <c r="G89" s="308"/>
      <c r="H89" s="308"/>
      <c r="I89" s="309"/>
      <c r="J89" s="41">
        <v>1328407.9099999999</v>
      </c>
      <c r="K89" s="42"/>
      <c r="L89" s="42"/>
      <c r="M89" s="42"/>
      <c r="N89" s="42"/>
      <c r="O89" s="42"/>
      <c r="P89" s="42"/>
      <c r="CD89" s="48"/>
      <c r="CE89" s="2" t="s">
        <v>248</v>
      </c>
    </row>
    <row r="90" spans="1:84" s="6" customFormat="1" ht="15" x14ac:dyDescent="0.25">
      <c r="A90" s="307" t="s">
        <v>82</v>
      </c>
      <c r="B90" s="308"/>
      <c r="C90" s="308"/>
      <c r="D90" s="308"/>
      <c r="E90" s="308"/>
      <c r="F90" s="308"/>
      <c r="G90" s="308"/>
      <c r="H90" s="308"/>
      <c r="I90" s="309"/>
      <c r="J90" s="41">
        <v>147456.44</v>
      </c>
      <c r="K90" s="42"/>
      <c r="L90" s="42"/>
      <c r="M90" s="42"/>
      <c r="N90" s="42"/>
      <c r="O90" s="42"/>
      <c r="P90" s="42"/>
      <c r="CD90" s="48"/>
      <c r="CE90" s="2" t="s">
        <v>82</v>
      </c>
    </row>
    <row r="91" spans="1:84" s="6" customFormat="1" ht="15" x14ac:dyDescent="0.25">
      <c r="A91" s="307" t="s">
        <v>83</v>
      </c>
      <c r="B91" s="308"/>
      <c r="C91" s="308"/>
      <c r="D91" s="308"/>
      <c r="E91" s="308"/>
      <c r="F91" s="308"/>
      <c r="G91" s="308"/>
      <c r="H91" s="308"/>
      <c r="I91" s="309"/>
      <c r="J91" s="41">
        <v>150418.76999999999</v>
      </c>
      <c r="K91" s="42"/>
      <c r="L91" s="42"/>
      <c r="M91" s="42"/>
      <c r="N91" s="42"/>
      <c r="O91" s="42"/>
      <c r="P91" s="42"/>
      <c r="CD91" s="48"/>
      <c r="CE91" s="2" t="s">
        <v>83</v>
      </c>
    </row>
    <row r="92" spans="1:84" s="6" customFormat="1" ht="15" x14ac:dyDescent="0.25">
      <c r="A92" s="307" t="s">
        <v>84</v>
      </c>
      <c r="B92" s="308"/>
      <c r="C92" s="308"/>
      <c r="D92" s="308"/>
      <c r="E92" s="308"/>
      <c r="F92" s="308"/>
      <c r="G92" s="308"/>
      <c r="H92" s="308"/>
      <c r="I92" s="309"/>
      <c r="J92" s="41">
        <v>88186.47</v>
      </c>
      <c r="K92" s="42"/>
      <c r="L92" s="42"/>
      <c r="M92" s="42"/>
      <c r="N92" s="42"/>
      <c r="O92" s="42"/>
      <c r="P92" s="42"/>
      <c r="CD92" s="48"/>
      <c r="CE92" s="2" t="s">
        <v>84</v>
      </c>
    </row>
    <row r="93" spans="1:84" s="6" customFormat="1" ht="15" x14ac:dyDescent="0.25">
      <c r="A93" s="304" t="s">
        <v>85</v>
      </c>
      <c r="B93" s="305"/>
      <c r="C93" s="305"/>
      <c r="D93" s="305"/>
      <c r="E93" s="305"/>
      <c r="F93" s="305"/>
      <c r="G93" s="305"/>
      <c r="H93" s="305"/>
      <c r="I93" s="306"/>
      <c r="J93" s="49">
        <v>2221718.31</v>
      </c>
      <c r="K93" s="47"/>
      <c r="L93" s="47"/>
      <c r="M93" s="47"/>
      <c r="N93" s="47"/>
      <c r="O93" s="61">
        <v>155.6223315</v>
      </c>
      <c r="P93" s="61">
        <v>24.5526549</v>
      </c>
      <c r="CD93" s="48"/>
      <c r="CF93" s="48" t="s">
        <v>85</v>
      </c>
    </row>
    <row r="94" spans="1:84" s="6" customFormat="1" ht="15" x14ac:dyDescent="0.25">
      <c r="A94" s="307" t="s">
        <v>86</v>
      </c>
      <c r="B94" s="308"/>
      <c r="C94" s="308"/>
      <c r="D94" s="308"/>
      <c r="E94" s="308"/>
      <c r="F94" s="308"/>
      <c r="G94" s="308"/>
      <c r="H94" s="308"/>
      <c r="I94" s="309"/>
      <c r="J94" s="42"/>
      <c r="K94" s="42"/>
      <c r="L94" s="42"/>
      <c r="M94" s="42"/>
      <c r="N94" s="42"/>
      <c r="O94" s="42"/>
      <c r="P94" s="42"/>
      <c r="CD94" s="48"/>
      <c r="CE94" s="2" t="s">
        <v>86</v>
      </c>
      <c r="CF94" s="48"/>
    </row>
    <row r="95" spans="1:84" s="6" customFormat="1" ht="15" x14ac:dyDescent="0.25">
      <c r="A95" s="307" t="s">
        <v>249</v>
      </c>
      <c r="B95" s="308"/>
      <c r="C95" s="308"/>
      <c r="D95" s="308"/>
      <c r="E95" s="308"/>
      <c r="F95" s="308"/>
      <c r="G95" s="308"/>
      <c r="H95" s="308"/>
      <c r="I95" s="309"/>
      <c r="J95" s="41">
        <v>1328407.9099999999</v>
      </c>
      <c r="K95" s="42"/>
      <c r="L95" s="42"/>
      <c r="M95" s="42"/>
      <c r="N95" s="42"/>
      <c r="O95" s="42"/>
      <c r="P95" s="42"/>
      <c r="CD95" s="48"/>
      <c r="CE95" s="2" t="s">
        <v>249</v>
      </c>
      <c r="CF95" s="48"/>
    </row>
    <row r="96" spans="1:84" s="6" customFormat="1" ht="15" x14ac:dyDescent="0.25">
      <c r="A96" s="307" t="s">
        <v>87</v>
      </c>
      <c r="B96" s="308"/>
      <c r="C96" s="308"/>
      <c r="D96" s="308"/>
      <c r="E96" s="308"/>
      <c r="F96" s="308"/>
      <c r="G96" s="308"/>
      <c r="H96" s="308"/>
      <c r="I96" s="309"/>
      <c r="J96" s="42"/>
      <c r="K96" s="42"/>
      <c r="L96" s="42"/>
      <c r="M96" s="42"/>
      <c r="N96" s="42"/>
      <c r="O96" s="42"/>
      <c r="P96" s="42"/>
      <c r="CD96" s="48"/>
      <c r="CE96" s="2" t="s">
        <v>87</v>
      </c>
      <c r="CF96" s="48"/>
    </row>
    <row r="97" spans="1:84" s="6" customFormat="1" ht="15" x14ac:dyDescent="0.25">
      <c r="A97" s="307" t="s">
        <v>250</v>
      </c>
      <c r="B97" s="308"/>
      <c r="C97" s="308"/>
      <c r="D97" s="308"/>
      <c r="E97" s="308"/>
      <c r="F97" s="308"/>
      <c r="G97" s="308"/>
      <c r="H97" s="308"/>
      <c r="I97" s="309"/>
      <c r="J97" s="42"/>
      <c r="K97" s="42"/>
      <c r="L97" s="42"/>
      <c r="M97" s="42"/>
      <c r="N97" s="42"/>
      <c r="O97" s="42"/>
      <c r="P97" s="42"/>
      <c r="CD97" s="48"/>
      <c r="CE97" s="2" t="s">
        <v>250</v>
      </c>
      <c r="CF97" s="48"/>
    </row>
    <row r="98" spans="1:84" s="6" customFormat="1" ht="3" customHeight="1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3"/>
      <c r="M98" s="53"/>
      <c r="N98" s="53"/>
      <c r="O98" s="54"/>
      <c r="P98" s="54"/>
    </row>
    <row r="99" spans="1:84" s="6" customFormat="1" ht="53.2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84" s="6" customFormat="1" ht="15" x14ac:dyDescent="0.25">
      <c r="A100" s="7"/>
      <c r="B100" s="7"/>
      <c r="C100" s="7"/>
      <c r="D100" s="7"/>
      <c r="E100" s="7"/>
      <c r="F100" s="7"/>
      <c r="G100" s="7"/>
      <c r="H100" s="19"/>
      <c r="I100" s="310"/>
      <c r="J100" s="310"/>
      <c r="K100" s="310"/>
      <c r="L100" s="7"/>
      <c r="M100" s="7"/>
      <c r="N100" s="7"/>
      <c r="O100" s="7"/>
      <c r="P100" s="7"/>
    </row>
    <row r="101" spans="1:84" s="6" customFormat="1" ht="1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84" s="6" customFormat="1" ht="1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</sheetData>
  <mergeCells count="98">
    <mergeCell ref="I100:K100"/>
    <mergeCell ref="A93:I93"/>
    <mergeCell ref="A94:I94"/>
    <mergeCell ref="A95:I95"/>
    <mergeCell ref="A96:I96"/>
    <mergeCell ref="A97:I97"/>
    <mergeCell ref="A88:I88"/>
    <mergeCell ref="A89:I89"/>
    <mergeCell ref="A90:I90"/>
    <mergeCell ref="A91:I91"/>
    <mergeCell ref="A92:I92"/>
    <mergeCell ref="C83:E83"/>
    <mergeCell ref="A84:I84"/>
    <mergeCell ref="A85:I85"/>
    <mergeCell ref="A86:I86"/>
    <mergeCell ref="A87:I87"/>
    <mergeCell ref="C78:E78"/>
    <mergeCell ref="C79:E79"/>
    <mergeCell ref="C80:E80"/>
    <mergeCell ref="C81:E81"/>
    <mergeCell ref="C82:E82"/>
    <mergeCell ref="C73:E73"/>
    <mergeCell ref="C74:E74"/>
    <mergeCell ref="C75:E75"/>
    <mergeCell ref="A76:I76"/>
    <mergeCell ref="A77:P77"/>
    <mergeCell ref="C68:E68"/>
    <mergeCell ref="C69:E69"/>
    <mergeCell ref="C70:E70"/>
    <mergeCell ref="C71:E71"/>
    <mergeCell ref="A72:P72"/>
    <mergeCell ref="C63:E63"/>
    <mergeCell ref="C64:E64"/>
    <mergeCell ref="C65:E65"/>
    <mergeCell ref="C66:E66"/>
    <mergeCell ref="C67:E67"/>
    <mergeCell ref="C58:E58"/>
    <mergeCell ref="C59:E59"/>
    <mergeCell ref="A60:P60"/>
    <mergeCell ref="C61:E61"/>
    <mergeCell ref="C62:E62"/>
    <mergeCell ref="C53:E53"/>
    <mergeCell ref="C54:E54"/>
    <mergeCell ref="C55:E55"/>
    <mergeCell ref="C56:E56"/>
    <mergeCell ref="A57:P57"/>
    <mergeCell ref="C48:E48"/>
    <mergeCell ref="C49:E49"/>
    <mergeCell ref="A50:P50"/>
    <mergeCell ref="C51:E51"/>
    <mergeCell ref="C52:E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A36:P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F103"/>
  <sheetViews>
    <sheetView topLeftCell="A7"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1" t="s">
        <v>429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282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283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283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10">
        <v>1455.066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92</v>
      </c>
      <c r="D17" s="23"/>
      <c r="E17" s="24">
        <v>670.93499999999995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93</v>
      </c>
      <c r="D18" s="23"/>
      <c r="E18" s="24">
        <v>218.34299999999999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94</v>
      </c>
      <c r="D19" s="23"/>
      <c r="E19" s="24">
        <v>565.78800000000001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149.249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157.68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26.08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92" t="s">
        <v>20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BN23" s="21" t="s">
        <v>20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93" t="s">
        <v>21</v>
      </c>
      <c r="B25" s="293" t="s">
        <v>22</v>
      </c>
      <c r="C25" s="293" t="s">
        <v>23</v>
      </c>
      <c r="D25" s="293"/>
      <c r="E25" s="293"/>
      <c r="F25" s="293" t="s">
        <v>24</v>
      </c>
      <c r="G25" s="294" t="s">
        <v>25</v>
      </c>
      <c r="H25" s="295"/>
      <c r="I25" s="293" t="s">
        <v>26</v>
      </c>
      <c r="J25" s="293"/>
      <c r="K25" s="293"/>
      <c r="L25" s="293"/>
      <c r="M25" s="293"/>
      <c r="N25" s="293"/>
      <c r="O25" s="293" t="s">
        <v>27</v>
      </c>
      <c r="P25" s="293" t="s">
        <v>28</v>
      </c>
    </row>
    <row r="26" spans="1:79" s="6" customFormat="1" ht="36.75" customHeight="1" x14ac:dyDescent="0.25">
      <c r="A26" s="293"/>
      <c r="B26" s="293"/>
      <c r="C26" s="293"/>
      <c r="D26" s="293"/>
      <c r="E26" s="293"/>
      <c r="F26" s="293"/>
      <c r="G26" s="296" t="s">
        <v>29</v>
      </c>
      <c r="H26" s="296" t="s">
        <v>30</v>
      </c>
      <c r="I26" s="293" t="s">
        <v>29</v>
      </c>
      <c r="J26" s="293" t="s">
        <v>31</v>
      </c>
      <c r="K26" s="298" t="s">
        <v>32</v>
      </c>
      <c r="L26" s="298"/>
      <c r="M26" s="298"/>
      <c r="N26" s="298"/>
      <c r="O26" s="293"/>
      <c r="P26" s="293"/>
    </row>
    <row r="27" spans="1:79" s="6" customFormat="1" ht="15" x14ac:dyDescent="0.25">
      <c r="A27" s="293"/>
      <c r="B27" s="293"/>
      <c r="C27" s="293"/>
      <c r="D27" s="293"/>
      <c r="E27" s="293"/>
      <c r="F27" s="293"/>
      <c r="G27" s="297"/>
      <c r="H27" s="297"/>
      <c r="I27" s="293"/>
      <c r="J27" s="293"/>
      <c r="K27" s="35" t="s">
        <v>33</v>
      </c>
      <c r="L27" s="35" t="s">
        <v>34</v>
      </c>
      <c r="M27" s="35" t="s">
        <v>35</v>
      </c>
      <c r="N27" s="35" t="s">
        <v>36</v>
      </c>
      <c r="O27" s="293"/>
      <c r="P27" s="293"/>
    </row>
    <row r="28" spans="1:79" s="6" customFormat="1" ht="15" x14ac:dyDescent="0.25">
      <c r="A28" s="34">
        <v>1</v>
      </c>
      <c r="B28" s="34">
        <v>2</v>
      </c>
      <c r="C28" s="298">
        <v>3</v>
      </c>
      <c r="D28" s="298"/>
      <c r="E28" s="298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99" t="s">
        <v>95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BZ29" s="36" t="s">
        <v>95</v>
      </c>
    </row>
    <row r="30" spans="1:79" s="6" customFormat="1" ht="33.75" x14ac:dyDescent="0.25">
      <c r="A30" s="37" t="s">
        <v>38</v>
      </c>
      <c r="B30" s="38" t="s">
        <v>96</v>
      </c>
      <c r="C30" s="300" t="s">
        <v>97</v>
      </c>
      <c r="D30" s="301"/>
      <c r="E30" s="302"/>
      <c r="F30" s="37" t="s">
        <v>98</v>
      </c>
      <c r="G30" s="39"/>
      <c r="H30" s="55">
        <v>6.0000000000000001E-3</v>
      </c>
      <c r="I30" s="41">
        <v>73020.86</v>
      </c>
      <c r="J30" s="43">
        <v>603.26</v>
      </c>
      <c r="K30" s="43">
        <v>37.33</v>
      </c>
      <c r="L30" s="43">
        <v>291.26</v>
      </c>
      <c r="M30" s="43">
        <v>274.67</v>
      </c>
      <c r="N30" s="42"/>
      <c r="O30" s="43">
        <v>0.06</v>
      </c>
      <c r="P30" s="43">
        <v>0.28999999999999998</v>
      </c>
      <c r="BZ30" s="36"/>
      <c r="CA30" s="2" t="s">
        <v>97</v>
      </c>
    </row>
    <row r="31" spans="1:79" s="6" customFormat="1" ht="22.5" x14ac:dyDescent="0.25">
      <c r="A31" s="37" t="s">
        <v>42</v>
      </c>
      <c r="B31" s="38" t="s">
        <v>99</v>
      </c>
      <c r="C31" s="300" t="s">
        <v>100</v>
      </c>
      <c r="D31" s="301"/>
      <c r="E31" s="302"/>
      <c r="F31" s="37" t="s">
        <v>101</v>
      </c>
      <c r="G31" s="39"/>
      <c r="H31" s="55">
        <v>6.4000000000000001E-2</v>
      </c>
      <c r="I31" s="41">
        <v>1910.05</v>
      </c>
      <c r="J31" s="43">
        <v>144.78</v>
      </c>
      <c r="K31" s="42"/>
      <c r="L31" s="43">
        <v>91.68</v>
      </c>
      <c r="M31" s="43">
        <v>53.1</v>
      </c>
      <c r="N31" s="42"/>
      <c r="O31" s="44">
        <v>0</v>
      </c>
      <c r="P31" s="43">
        <v>0.05</v>
      </c>
      <c r="BZ31" s="36"/>
      <c r="CA31" s="2" t="s">
        <v>100</v>
      </c>
    </row>
    <row r="32" spans="1:79" s="6" customFormat="1" ht="33.75" x14ac:dyDescent="0.25">
      <c r="A32" s="37" t="s">
        <v>46</v>
      </c>
      <c r="B32" s="38" t="s">
        <v>102</v>
      </c>
      <c r="C32" s="300" t="s">
        <v>103</v>
      </c>
      <c r="D32" s="301"/>
      <c r="E32" s="302"/>
      <c r="F32" s="37" t="s">
        <v>104</v>
      </c>
      <c r="G32" s="39"/>
      <c r="H32" s="56">
        <v>6.1999999999999998E-3</v>
      </c>
      <c r="I32" s="41">
        <v>51168.29</v>
      </c>
      <c r="J32" s="43">
        <v>305.86</v>
      </c>
      <c r="K32" s="43">
        <v>46.55</v>
      </c>
      <c r="L32" s="43">
        <v>190.97</v>
      </c>
      <c r="M32" s="43">
        <v>67.92</v>
      </c>
      <c r="N32" s="43">
        <v>0.42</v>
      </c>
      <c r="O32" s="43">
        <v>7.0000000000000007E-2</v>
      </c>
      <c r="P32" s="43">
        <v>0.06</v>
      </c>
      <c r="BZ32" s="36"/>
      <c r="CA32" s="2" t="s">
        <v>103</v>
      </c>
    </row>
    <row r="33" spans="1:80" s="6" customFormat="1" ht="22.5" x14ac:dyDescent="0.25">
      <c r="A33" s="37" t="s">
        <v>49</v>
      </c>
      <c r="B33" s="38" t="s">
        <v>105</v>
      </c>
      <c r="C33" s="300" t="s">
        <v>106</v>
      </c>
      <c r="D33" s="301"/>
      <c r="E33" s="302"/>
      <c r="F33" s="37" t="s">
        <v>107</v>
      </c>
      <c r="G33" s="39"/>
      <c r="H33" s="40">
        <v>0.62</v>
      </c>
      <c r="I33" s="41">
        <v>1509.08</v>
      </c>
      <c r="J33" s="43">
        <v>935.63</v>
      </c>
      <c r="K33" s="42"/>
      <c r="L33" s="42"/>
      <c r="M33" s="42"/>
      <c r="N33" s="43">
        <v>935.63</v>
      </c>
      <c r="O33" s="44">
        <v>0</v>
      </c>
      <c r="P33" s="44">
        <v>0</v>
      </c>
      <c r="BZ33" s="36"/>
      <c r="CA33" s="2" t="s">
        <v>106</v>
      </c>
    </row>
    <row r="34" spans="1:80" s="6" customFormat="1" ht="33.75" x14ac:dyDescent="0.25">
      <c r="A34" s="37" t="s">
        <v>53</v>
      </c>
      <c r="B34" s="38" t="s">
        <v>108</v>
      </c>
      <c r="C34" s="300" t="s">
        <v>109</v>
      </c>
      <c r="D34" s="301"/>
      <c r="E34" s="302"/>
      <c r="F34" s="37" t="s">
        <v>104</v>
      </c>
      <c r="G34" s="39"/>
      <c r="H34" s="56">
        <v>5.5599999999999997E-2</v>
      </c>
      <c r="I34" s="41">
        <v>77433.89</v>
      </c>
      <c r="J34" s="41">
        <v>4159.8999999999996</v>
      </c>
      <c r="K34" s="43">
        <v>626.23</v>
      </c>
      <c r="L34" s="41">
        <v>2597.5500000000002</v>
      </c>
      <c r="M34" s="43">
        <v>930.91</v>
      </c>
      <c r="N34" s="43">
        <v>5.21</v>
      </c>
      <c r="O34" s="46">
        <v>0.9</v>
      </c>
      <c r="P34" s="43">
        <v>0.86</v>
      </c>
      <c r="BZ34" s="36"/>
      <c r="CA34" s="2" t="s">
        <v>109</v>
      </c>
    </row>
    <row r="35" spans="1:80" s="6" customFormat="1" ht="33.75" x14ac:dyDescent="0.25">
      <c r="A35" s="37" t="s">
        <v>56</v>
      </c>
      <c r="B35" s="38" t="s">
        <v>110</v>
      </c>
      <c r="C35" s="300" t="s">
        <v>111</v>
      </c>
      <c r="D35" s="301"/>
      <c r="E35" s="302"/>
      <c r="F35" s="37" t="s">
        <v>107</v>
      </c>
      <c r="G35" s="39"/>
      <c r="H35" s="40">
        <v>5.56</v>
      </c>
      <c r="I35" s="41">
        <v>1552.18</v>
      </c>
      <c r="J35" s="41">
        <v>8630.1200000000008</v>
      </c>
      <c r="K35" s="42"/>
      <c r="L35" s="42"/>
      <c r="M35" s="42"/>
      <c r="N35" s="41">
        <v>8630.1200000000008</v>
      </c>
      <c r="O35" s="44">
        <v>0</v>
      </c>
      <c r="P35" s="44">
        <v>0</v>
      </c>
      <c r="BZ35" s="36"/>
      <c r="CA35" s="2" t="s">
        <v>111</v>
      </c>
    </row>
    <row r="36" spans="1:80" s="6" customFormat="1" ht="15" x14ac:dyDescent="0.25">
      <c r="A36" s="303" t="s">
        <v>112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BZ36" s="36"/>
      <c r="CB36" s="57" t="s">
        <v>112</v>
      </c>
    </row>
    <row r="37" spans="1:80" s="6" customFormat="1" ht="33.75" x14ac:dyDescent="0.25">
      <c r="A37" s="37" t="s">
        <v>60</v>
      </c>
      <c r="B37" s="38" t="s">
        <v>113</v>
      </c>
      <c r="C37" s="300" t="s">
        <v>114</v>
      </c>
      <c r="D37" s="301"/>
      <c r="E37" s="302"/>
      <c r="F37" s="37" t="s">
        <v>115</v>
      </c>
      <c r="G37" s="39"/>
      <c r="H37" s="40">
        <v>0.13</v>
      </c>
      <c r="I37" s="41">
        <v>114462.39</v>
      </c>
      <c r="J37" s="41">
        <v>13781.09</v>
      </c>
      <c r="K37" s="41">
        <v>4814.3500000000004</v>
      </c>
      <c r="L37" s="41">
        <v>6345.73</v>
      </c>
      <c r="M37" s="41">
        <v>2621.0100000000002</v>
      </c>
      <c r="N37" s="42"/>
      <c r="O37" s="43">
        <v>6.36</v>
      </c>
      <c r="P37" s="46">
        <v>2.4</v>
      </c>
      <c r="BZ37" s="36"/>
      <c r="CA37" s="2" t="s">
        <v>114</v>
      </c>
      <c r="CB37" s="57"/>
    </row>
    <row r="38" spans="1:80" s="6" customFormat="1" ht="33.75" x14ac:dyDescent="0.25">
      <c r="A38" s="37" t="s">
        <v>63</v>
      </c>
      <c r="B38" s="38" t="s">
        <v>116</v>
      </c>
      <c r="C38" s="300" t="s">
        <v>117</v>
      </c>
      <c r="D38" s="301"/>
      <c r="E38" s="302"/>
      <c r="F38" s="37" t="s">
        <v>115</v>
      </c>
      <c r="G38" s="39"/>
      <c r="H38" s="40">
        <v>0.05</v>
      </c>
      <c r="I38" s="41">
        <v>149741.5</v>
      </c>
      <c r="J38" s="41">
        <v>6993.14</v>
      </c>
      <c r="K38" s="41">
        <v>2371.79</v>
      </c>
      <c r="L38" s="41">
        <v>3243.5</v>
      </c>
      <c r="M38" s="41">
        <v>1377.85</v>
      </c>
      <c r="N38" s="42"/>
      <c r="O38" s="43">
        <v>3.09</v>
      </c>
      <c r="P38" s="43">
        <v>1.28</v>
      </c>
      <c r="BZ38" s="36"/>
      <c r="CA38" s="2" t="s">
        <v>117</v>
      </c>
      <c r="CB38" s="57"/>
    </row>
    <row r="39" spans="1:80" s="6" customFormat="1" ht="33.75" x14ac:dyDescent="0.25">
      <c r="A39" s="37" t="s">
        <v>66</v>
      </c>
      <c r="B39" s="38" t="s">
        <v>118</v>
      </c>
      <c r="C39" s="300" t="s">
        <v>119</v>
      </c>
      <c r="D39" s="301"/>
      <c r="E39" s="302"/>
      <c r="F39" s="37" t="s">
        <v>107</v>
      </c>
      <c r="G39" s="39"/>
      <c r="H39" s="58">
        <v>9.3281892000000006</v>
      </c>
      <c r="I39" s="41">
        <v>22074.79</v>
      </c>
      <c r="J39" s="41">
        <v>205917.82</v>
      </c>
      <c r="K39" s="42"/>
      <c r="L39" s="42"/>
      <c r="M39" s="42"/>
      <c r="N39" s="41">
        <v>205917.82</v>
      </c>
      <c r="O39" s="44">
        <v>0</v>
      </c>
      <c r="P39" s="44">
        <v>0</v>
      </c>
      <c r="BZ39" s="36"/>
      <c r="CA39" s="2" t="s">
        <v>119</v>
      </c>
      <c r="CB39" s="57"/>
    </row>
    <row r="40" spans="1:80" s="6" customFormat="1" ht="45" x14ac:dyDescent="0.25">
      <c r="A40" s="37" t="s">
        <v>70</v>
      </c>
      <c r="B40" s="38" t="s">
        <v>120</v>
      </c>
      <c r="C40" s="300" t="s">
        <v>121</v>
      </c>
      <c r="D40" s="301"/>
      <c r="E40" s="302"/>
      <c r="F40" s="37" t="s">
        <v>122</v>
      </c>
      <c r="G40" s="39"/>
      <c r="H40" s="56">
        <v>0.53959999999999997</v>
      </c>
      <c r="I40" s="41">
        <v>150554.63</v>
      </c>
      <c r="J40" s="41">
        <v>61114.61</v>
      </c>
      <c r="K40" s="41">
        <v>15578.31</v>
      </c>
      <c r="L40" s="43">
        <v>342.37</v>
      </c>
      <c r="M40" s="43">
        <v>185.15</v>
      </c>
      <c r="N40" s="41">
        <v>45008.78</v>
      </c>
      <c r="O40" s="43">
        <v>18.940000000000001</v>
      </c>
      <c r="P40" s="43">
        <v>0.22</v>
      </c>
      <c r="BZ40" s="36"/>
      <c r="CA40" s="2" t="s">
        <v>121</v>
      </c>
      <c r="CB40" s="57"/>
    </row>
    <row r="41" spans="1:80" s="6" customFormat="1" ht="45" x14ac:dyDescent="0.25">
      <c r="A41" s="37" t="s">
        <v>123</v>
      </c>
      <c r="B41" s="38" t="s">
        <v>124</v>
      </c>
      <c r="C41" s="300" t="s">
        <v>125</v>
      </c>
      <c r="D41" s="301"/>
      <c r="E41" s="302"/>
      <c r="F41" s="37" t="s">
        <v>126</v>
      </c>
      <c r="G41" s="39"/>
      <c r="H41" s="40">
        <v>0.16</v>
      </c>
      <c r="I41" s="41">
        <v>16443.53</v>
      </c>
      <c r="J41" s="41">
        <v>4034.24</v>
      </c>
      <c r="K41" s="41">
        <v>1726.86</v>
      </c>
      <c r="L41" s="43">
        <v>245.41</v>
      </c>
      <c r="M41" s="41">
        <v>2061.02</v>
      </c>
      <c r="N41" s="43">
        <v>0.95</v>
      </c>
      <c r="O41" s="43">
        <v>2.08</v>
      </c>
      <c r="P41" s="43">
        <v>2.1800000000000002</v>
      </c>
      <c r="BZ41" s="36"/>
      <c r="CA41" s="2" t="s">
        <v>125</v>
      </c>
      <c r="CB41" s="57"/>
    </row>
    <row r="42" spans="1:80" s="6" customFormat="1" ht="22.5" x14ac:dyDescent="0.25">
      <c r="A42" s="37" t="s">
        <v>127</v>
      </c>
      <c r="B42" s="38" t="s">
        <v>128</v>
      </c>
      <c r="C42" s="300" t="s">
        <v>129</v>
      </c>
      <c r="D42" s="301"/>
      <c r="E42" s="302"/>
      <c r="F42" s="37" t="s">
        <v>130</v>
      </c>
      <c r="G42" s="39"/>
      <c r="H42" s="56">
        <v>4.82E-2</v>
      </c>
      <c r="I42" s="41">
        <v>45981.3</v>
      </c>
      <c r="J42" s="41">
        <v>1673.59</v>
      </c>
      <c r="K42" s="41">
        <v>1646.45</v>
      </c>
      <c r="L42" s="43">
        <v>15.77</v>
      </c>
      <c r="M42" s="43">
        <v>11.37</v>
      </c>
      <c r="N42" s="42"/>
      <c r="O42" s="46">
        <v>2.1</v>
      </c>
      <c r="P42" s="43">
        <v>0.01</v>
      </c>
      <c r="BZ42" s="36"/>
      <c r="CA42" s="2" t="s">
        <v>129</v>
      </c>
      <c r="CB42" s="57"/>
    </row>
    <row r="43" spans="1:80" s="6" customFormat="1" ht="67.5" x14ac:dyDescent="0.25">
      <c r="A43" s="37" t="s">
        <v>131</v>
      </c>
      <c r="B43" s="38" t="s">
        <v>132</v>
      </c>
      <c r="C43" s="300" t="s">
        <v>133</v>
      </c>
      <c r="D43" s="301"/>
      <c r="E43" s="302"/>
      <c r="F43" s="37" t="s">
        <v>130</v>
      </c>
      <c r="G43" s="39"/>
      <c r="H43" s="56">
        <v>4.82E-2</v>
      </c>
      <c r="I43" s="41">
        <v>133510.26</v>
      </c>
      <c r="J43" s="41">
        <v>6435.19</v>
      </c>
      <c r="K43" s="42"/>
      <c r="L43" s="42"/>
      <c r="M43" s="42"/>
      <c r="N43" s="41">
        <v>6435.19</v>
      </c>
      <c r="O43" s="44">
        <v>0</v>
      </c>
      <c r="P43" s="44">
        <v>0</v>
      </c>
      <c r="BZ43" s="36"/>
      <c r="CA43" s="2" t="s">
        <v>133</v>
      </c>
      <c r="CB43" s="57"/>
    </row>
    <row r="44" spans="1:80" s="6" customFormat="1" ht="15" x14ac:dyDescent="0.25">
      <c r="A44" s="37" t="s">
        <v>134</v>
      </c>
      <c r="B44" s="38" t="s">
        <v>135</v>
      </c>
      <c r="C44" s="300" t="s">
        <v>136</v>
      </c>
      <c r="D44" s="301"/>
      <c r="E44" s="302"/>
      <c r="F44" s="37" t="s">
        <v>115</v>
      </c>
      <c r="G44" s="39"/>
      <c r="H44" s="40">
        <v>0.16</v>
      </c>
      <c r="I44" s="41">
        <v>17277.86</v>
      </c>
      <c r="J44" s="41">
        <v>2077.92</v>
      </c>
      <c r="K44" s="41">
        <v>1607.08</v>
      </c>
      <c r="L44" s="43">
        <v>8.16</v>
      </c>
      <c r="M44" s="43">
        <v>4.59</v>
      </c>
      <c r="N44" s="43">
        <v>458.09</v>
      </c>
      <c r="O44" s="43">
        <v>1.93</v>
      </c>
      <c r="P44" s="43">
        <v>0.01</v>
      </c>
      <c r="BZ44" s="36"/>
      <c r="CA44" s="2" t="s">
        <v>136</v>
      </c>
      <c r="CB44" s="57"/>
    </row>
    <row r="45" spans="1:80" s="6" customFormat="1" ht="45" x14ac:dyDescent="0.25">
      <c r="A45" s="37" t="s">
        <v>137</v>
      </c>
      <c r="B45" s="38" t="s">
        <v>138</v>
      </c>
      <c r="C45" s="300" t="s">
        <v>139</v>
      </c>
      <c r="D45" s="301"/>
      <c r="E45" s="302"/>
      <c r="F45" s="37" t="s">
        <v>59</v>
      </c>
      <c r="G45" s="39"/>
      <c r="H45" s="45">
        <v>16</v>
      </c>
      <c r="I45" s="41">
        <v>25.97</v>
      </c>
      <c r="J45" s="43">
        <v>415.52</v>
      </c>
      <c r="K45" s="42"/>
      <c r="L45" s="42"/>
      <c r="M45" s="42"/>
      <c r="N45" s="43">
        <v>415.52</v>
      </c>
      <c r="O45" s="44">
        <v>0</v>
      </c>
      <c r="P45" s="44">
        <v>0</v>
      </c>
      <c r="BZ45" s="36"/>
      <c r="CA45" s="2" t="s">
        <v>139</v>
      </c>
      <c r="CB45" s="57"/>
    </row>
    <row r="46" spans="1:80" s="6" customFormat="1" ht="33.75" x14ac:dyDescent="0.25">
      <c r="A46" s="37" t="s">
        <v>140</v>
      </c>
      <c r="B46" s="38" t="s">
        <v>141</v>
      </c>
      <c r="C46" s="300" t="s">
        <v>142</v>
      </c>
      <c r="D46" s="301"/>
      <c r="E46" s="302"/>
      <c r="F46" s="37" t="s">
        <v>143</v>
      </c>
      <c r="G46" s="39"/>
      <c r="H46" s="55">
        <v>2.3E-2</v>
      </c>
      <c r="I46" s="41">
        <v>4327.9399999999996</v>
      </c>
      <c r="J46" s="43">
        <v>76.989999999999995</v>
      </c>
      <c r="K46" s="43">
        <v>73.92</v>
      </c>
      <c r="L46" s="43">
        <v>0.73</v>
      </c>
      <c r="M46" s="43">
        <v>0.86</v>
      </c>
      <c r="N46" s="43">
        <v>1.48</v>
      </c>
      <c r="O46" s="43">
        <v>0.11</v>
      </c>
      <c r="P46" s="44">
        <v>0</v>
      </c>
      <c r="BZ46" s="36"/>
      <c r="CA46" s="2" t="s">
        <v>142</v>
      </c>
      <c r="CB46" s="57"/>
    </row>
    <row r="47" spans="1:80" s="6" customFormat="1" ht="22.5" x14ac:dyDescent="0.25">
      <c r="A47" s="37" t="s">
        <v>144</v>
      </c>
      <c r="B47" s="38" t="s">
        <v>145</v>
      </c>
      <c r="C47" s="300" t="s">
        <v>146</v>
      </c>
      <c r="D47" s="301"/>
      <c r="E47" s="302"/>
      <c r="F47" s="37" t="s">
        <v>143</v>
      </c>
      <c r="G47" s="39"/>
      <c r="H47" s="55">
        <v>2.3E-2</v>
      </c>
      <c r="I47" s="41">
        <v>3082.25</v>
      </c>
      <c r="J47" s="43">
        <v>495.71</v>
      </c>
      <c r="K47" s="43">
        <v>471.93</v>
      </c>
      <c r="L47" s="43">
        <v>6.59</v>
      </c>
      <c r="M47" s="43">
        <v>7.75</v>
      </c>
      <c r="N47" s="43">
        <v>9.44</v>
      </c>
      <c r="O47" s="46">
        <v>0.7</v>
      </c>
      <c r="P47" s="43">
        <v>0.01</v>
      </c>
      <c r="BZ47" s="36"/>
      <c r="CA47" s="2" t="s">
        <v>146</v>
      </c>
      <c r="CB47" s="57"/>
    </row>
    <row r="48" spans="1:80" s="6" customFormat="1" ht="22.5" x14ac:dyDescent="0.25">
      <c r="A48" s="37" t="s">
        <v>147</v>
      </c>
      <c r="B48" s="38" t="s">
        <v>148</v>
      </c>
      <c r="C48" s="300" t="s">
        <v>149</v>
      </c>
      <c r="D48" s="301"/>
      <c r="E48" s="302"/>
      <c r="F48" s="37" t="s">
        <v>150</v>
      </c>
      <c r="G48" s="39"/>
      <c r="H48" s="45">
        <v>23</v>
      </c>
      <c r="I48" s="41">
        <v>147.74</v>
      </c>
      <c r="J48" s="41">
        <v>3398.02</v>
      </c>
      <c r="K48" s="42"/>
      <c r="L48" s="42"/>
      <c r="M48" s="42"/>
      <c r="N48" s="41">
        <v>3398.02</v>
      </c>
      <c r="O48" s="44">
        <v>0</v>
      </c>
      <c r="P48" s="44">
        <v>0</v>
      </c>
      <c r="BZ48" s="36"/>
      <c r="CA48" s="2" t="s">
        <v>149</v>
      </c>
      <c r="CB48" s="57"/>
    </row>
    <row r="49" spans="1:80" s="6" customFormat="1" ht="33.75" x14ac:dyDescent="0.25">
      <c r="A49" s="37" t="s">
        <v>151</v>
      </c>
      <c r="B49" s="38" t="s">
        <v>152</v>
      </c>
      <c r="C49" s="300" t="s">
        <v>153</v>
      </c>
      <c r="D49" s="301"/>
      <c r="E49" s="302"/>
      <c r="F49" s="37" t="s">
        <v>107</v>
      </c>
      <c r="G49" s="39"/>
      <c r="H49" s="40">
        <v>0.54</v>
      </c>
      <c r="I49" s="41">
        <v>49770.720000000001</v>
      </c>
      <c r="J49" s="41">
        <v>20291.89</v>
      </c>
      <c r="K49" s="41">
        <v>17272.75</v>
      </c>
      <c r="L49" s="43">
        <v>115.5</v>
      </c>
      <c r="M49" s="43">
        <v>134.75</v>
      </c>
      <c r="N49" s="41">
        <v>2768.89</v>
      </c>
      <c r="O49" s="43">
        <v>24.62</v>
      </c>
      <c r="P49" s="43">
        <v>0.16</v>
      </c>
      <c r="BZ49" s="36"/>
      <c r="CA49" s="2" t="s">
        <v>153</v>
      </c>
      <c r="CB49" s="57"/>
    </row>
    <row r="50" spans="1:80" s="6" customFormat="1" ht="15" x14ac:dyDescent="0.25">
      <c r="A50" s="303" t="s">
        <v>154</v>
      </c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BZ50" s="36"/>
      <c r="CB50" s="57" t="s">
        <v>154</v>
      </c>
    </row>
    <row r="51" spans="1:80" s="6" customFormat="1" ht="33.75" x14ac:dyDescent="0.25">
      <c r="A51" s="37" t="s">
        <v>155</v>
      </c>
      <c r="B51" s="38" t="s">
        <v>156</v>
      </c>
      <c r="C51" s="300" t="s">
        <v>157</v>
      </c>
      <c r="D51" s="301"/>
      <c r="E51" s="302"/>
      <c r="F51" s="37" t="s">
        <v>98</v>
      </c>
      <c r="G51" s="39"/>
      <c r="H51" s="56">
        <v>5.4000000000000003E-3</v>
      </c>
      <c r="I51" s="41">
        <v>53169.69</v>
      </c>
      <c r="J51" s="43">
        <v>395.33</v>
      </c>
      <c r="K51" s="43">
        <v>24.47</v>
      </c>
      <c r="L51" s="43">
        <v>190.87</v>
      </c>
      <c r="M51" s="43">
        <v>179.99</v>
      </c>
      <c r="N51" s="42"/>
      <c r="O51" s="43">
        <v>0.04</v>
      </c>
      <c r="P51" s="43">
        <v>0.19</v>
      </c>
      <c r="BZ51" s="36"/>
      <c r="CA51" s="2" t="s">
        <v>157</v>
      </c>
      <c r="CB51" s="57"/>
    </row>
    <row r="52" spans="1:80" s="6" customFormat="1" ht="22.5" x14ac:dyDescent="0.25">
      <c r="A52" s="37" t="s">
        <v>158</v>
      </c>
      <c r="B52" s="38" t="s">
        <v>159</v>
      </c>
      <c r="C52" s="300" t="s">
        <v>160</v>
      </c>
      <c r="D52" s="301"/>
      <c r="E52" s="302"/>
      <c r="F52" s="37" t="s">
        <v>161</v>
      </c>
      <c r="G52" s="39"/>
      <c r="H52" s="59">
        <v>7.5</v>
      </c>
      <c r="I52" s="41">
        <v>1355.58</v>
      </c>
      <c r="J52" s="41">
        <v>7671.94</v>
      </c>
      <c r="K52" s="41">
        <v>7416.56</v>
      </c>
      <c r="L52" s="43">
        <v>72.02</v>
      </c>
      <c r="M52" s="43">
        <v>46.79</v>
      </c>
      <c r="N52" s="43">
        <v>136.57</v>
      </c>
      <c r="O52" s="43">
        <v>10.130000000000001</v>
      </c>
      <c r="P52" s="43">
        <v>0.06</v>
      </c>
      <c r="BZ52" s="36"/>
      <c r="CA52" s="2" t="s">
        <v>160</v>
      </c>
      <c r="CB52" s="57"/>
    </row>
    <row r="53" spans="1:80" s="6" customFormat="1" ht="33.75" x14ac:dyDescent="0.25">
      <c r="A53" s="37" t="s">
        <v>162</v>
      </c>
      <c r="B53" s="38" t="s">
        <v>163</v>
      </c>
      <c r="C53" s="300" t="s">
        <v>164</v>
      </c>
      <c r="D53" s="301"/>
      <c r="E53" s="302"/>
      <c r="F53" s="37" t="s">
        <v>130</v>
      </c>
      <c r="G53" s="39"/>
      <c r="H53" s="56">
        <v>0.1125</v>
      </c>
      <c r="I53" s="41">
        <v>68640.75</v>
      </c>
      <c r="J53" s="41">
        <v>7722.08</v>
      </c>
      <c r="K53" s="42"/>
      <c r="L53" s="42"/>
      <c r="M53" s="42"/>
      <c r="N53" s="41">
        <v>7722.08</v>
      </c>
      <c r="O53" s="44">
        <v>0</v>
      </c>
      <c r="P53" s="44">
        <v>0</v>
      </c>
      <c r="BZ53" s="36"/>
      <c r="CA53" s="2" t="s">
        <v>164</v>
      </c>
      <c r="CB53" s="57"/>
    </row>
    <row r="54" spans="1:80" s="6" customFormat="1" ht="45" x14ac:dyDescent="0.25">
      <c r="A54" s="37" t="s">
        <v>165</v>
      </c>
      <c r="B54" s="38" t="s">
        <v>166</v>
      </c>
      <c r="C54" s="300" t="s">
        <v>167</v>
      </c>
      <c r="D54" s="301"/>
      <c r="E54" s="302"/>
      <c r="F54" s="37" t="s">
        <v>98</v>
      </c>
      <c r="G54" s="39"/>
      <c r="H54" s="56">
        <v>5.4000000000000003E-3</v>
      </c>
      <c r="I54" s="41">
        <v>10145.93</v>
      </c>
      <c r="J54" s="43">
        <v>72.3</v>
      </c>
      <c r="K54" s="42"/>
      <c r="L54" s="43">
        <v>41.09</v>
      </c>
      <c r="M54" s="43">
        <v>31.21</v>
      </c>
      <c r="N54" s="42"/>
      <c r="O54" s="44">
        <v>0</v>
      </c>
      <c r="P54" s="43">
        <v>0.03</v>
      </c>
      <c r="BZ54" s="36"/>
      <c r="CA54" s="2" t="s">
        <v>167</v>
      </c>
      <c r="CB54" s="57"/>
    </row>
    <row r="55" spans="1:80" s="6" customFormat="1" ht="22.5" x14ac:dyDescent="0.25">
      <c r="A55" s="37" t="s">
        <v>168</v>
      </c>
      <c r="B55" s="38" t="s">
        <v>169</v>
      </c>
      <c r="C55" s="300" t="s">
        <v>170</v>
      </c>
      <c r="D55" s="301"/>
      <c r="E55" s="302"/>
      <c r="F55" s="37" t="s">
        <v>171</v>
      </c>
      <c r="G55" s="39"/>
      <c r="H55" s="59">
        <v>0.8</v>
      </c>
      <c r="I55" s="41">
        <v>9031.9699999999993</v>
      </c>
      <c r="J55" s="41">
        <v>5641.57</v>
      </c>
      <c r="K55" s="41">
        <v>3517.9</v>
      </c>
      <c r="L55" s="43">
        <v>253.29</v>
      </c>
      <c r="M55" s="43">
        <v>152.03</v>
      </c>
      <c r="N55" s="41">
        <v>1718.35</v>
      </c>
      <c r="O55" s="43">
        <v>4.33</v>
      </c>
      <c r="P55" s="43">
        <v>0.16</v>
      </c>
      <c r="BZ55" s="36"/>
      <c r="CA55" s="2" t="s">
        <v>170</v>
      </c>
      <c r="CB55" s="57"/>
    </row>
    <row r="56" spans="1:80" s="6" customFormat="1" ht="33.75" x14ac:dyDescent="0.25">
      <c r="A56" s="37" t="s">
        <v>172</v>
      </c>
      <c r="B56" s="38" t="s">
        <v>173</v>
      </c>
      <c r="C56" s="300" t="s">
        <v>174</v>
      </c>
      <c r="D56" s="301"/>
      <c r="E56" s="302"/>
      <c r="F56" s="37" t="s">
        <v>130</v>
      </c>
      <c r="G56" s="39"/>
      <c r="H56" s="56">
        <v>7.6799999999999993E-2</v>
      </c>
      <c r="I56" s="41">
        <v>67121.070000000007</v>
      </c>
      <c r="J56" s="41">
        <v>3866.17</v>
      </c>
      <c r="K56" s="42"/>
      <c r="L56" s="42"/>
      <c r="M56" s="42"/>
      <c r="N56" s="41">
        <v>3866.17</v>
      </c>
      <c r="O56" s="44">
        <v>0</v>
      </c>
      <c r="P56" s="44">
        <v>0</v>
      </c>
      <c r="BZ56" s="36"/>
      <c r="CA56" s="2" t="s">
        <v>174</v>
      </c>
      <c r="CB56" s="57"/>
    </row>
    <row r="57" spans="1:80" s="6" customFormat="1" ht="15" x14ac:dyDescent="0.25">
      <c r="A57" s="303" t="s">
        <v>175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BZ57" s="36"/>
      <c r="CB57" s="57" t="s">
        <v>175</v>
      </c>
    </row>
    <row r="58" spans="1:80" s="6" customFormat="1" ht="22.5" x14ac:dyDescent="0.25">
      <c r="A58" s="37" t="s">
        <v>176</v>
      </c>
      <c r="B58" s="38" t="s">
        <v>177</v>
      </c>
      <c r="C58" s="300" t="s">
        <v>178</v>
      </c>
      <c r="D58" s="301"/>
      <c r="E58" s="302"/>
      <c r="F58" s="37" t="s">
        <v>179</v>
      </c>
      <c r="G58" s="39"/>
      <c r="H58" s="40">
        <v>0.09</v>
      </c>
      <c r="I58" s="41">
        <v>8933.7900000000009</v>
      </c>
      <c r="J58" s="43">
        <v>659.3</v>
      </c>
      <c r="K58" s="43">
        <v>562.73</v>
      </c>
      <c r="L58" s="43">
        <v>40.299999999999997</v>
      </c>
      <c r="M58" s="43">
        <v>56.27</v>
      </c>
      <c r="N58" s="42"/>
      <c r="O58" s="43">
        <v>0.91</v>
      </c>
      <c r="P58" s="43">
        <v>0.06</v>
      </c>
      <c r="BZ58" s="36"/>
      <c r="CA58" s="2" t="s">
        <v>178</v>
      </c>
      <c r="CB58" s="57"/>
    </row>
    <row r="59" spans="1:80" s="6" customFormat="1" ht="22.5" x14ac:dyDescent="0.25">
      <c r="A59" s="37" t="s">
        <v>180</v>
      </c>
      <c r="B59" s="38" t="s">
        <v>181</v>
      </c>
      <c r="C59" s="300" t="s">
        <v>182</v>
      </c>
      <c r="D59" s="301"/>
      <c r="E59" s="302"/>
      <c r="F59" s="37" t="s">
        <v>107</v>
      </c>
      <c r="G59" s="39"/>
      <c r="H59" s="59">
        <v>2.2999999999999998</v>
      </c>
      <c r="I59" s="41">
        <v>2009.68</v>
      </c>
      <c r="J59" s="41">
        <v>3466.7</v>
      </c>
      <c r="K59" s="42"/>
      <c r="L59" s="42"/>
      <c r="M59" s="42"/>
      <c r="N59" s="41">
        <v>3466.7</v>
      </c>
      <c r="O59" s="44">
        <v>0</v>
      </c>
      <c r="P59" s="44">
        <v>0</v>
      </c>
      <c r="BZ59" s="36"/>
      <c r="CA59" s="2" t="s">
        <v>182</v>
      </c>
      <c r="CB59" s="57"/>
    </row>
    <row r="60" spans="1:80" s="6" customFormat="1" ht="15" x14ac:dyDescent="0.25">
      <c r="A60" s="303" t="s">
        <v>183</v>
      </c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  <c r="BZ60" s="36"/>
      <c r="CB60" s="57" t="s">
        <v>183</v>
      </c>
    </row>
    <row r="61" spans="1:80" s="6" customFormat="1" ht="33.75" x14ac:dyDescent="0.25">
      <c r="A61" s="37" t="s">
        <v>184</v>
      </c>
      <c r="B61" s="38" t="s">
        <v>185</v>
      </c>
      <c r="C61" s="300" t="s">
        <v>186</v>
      </c>
      <c r="D61" s="301"/>
      <c r="E61" s="302"/>
      <c r="F61" s="37" t="s">
        <v>115</v>
      </c>
      <c r="G61" s="39"/>
      <c r="H61" s="59">
        <v>0.1</v>
      </c>
      <c r="I61" s="41">
        <v>49187.56</v>
      </c>
      <c r="J61" s="41">
        <v>6285.8</v>
      </c>
      <c r="K61" s="43">
        <v>886.39</v>
      </c>
      <c r="L61" s="41">
        <v>4032.37</v>
      </c>
      <c r="M61" s="41">
        <v>1367.04</v>
      </c>
      <c r="N61" s="42"/>
      <c r="O61" s="43">
        <v>1.31</v>
      </c>
      <c r="P61" s="43">
        <v>1.43</v>
      </c>
      <c r="BZ61" s="36"/>
      <c r="CA61" s="2" t="s">
        <v>186</v>
      </c>
      <c r="CB61" s="57"/>
    </row>
    <row r="62" spans="1:80" s="6" customFormat="1" ht="33.75" x14ac:dyDescent="0.25">
      <c r="A62" s="37" t="s">
        <v>187</v>
      </c>
      <c r="B62" s="38" t="s">
        <v>188</v>
      </c>
      <c r="C62" s="300" t="s">
        <v>189</v>
      </c>
      <c r="D62" s="301"/>
      <c r="E62" s="302"/>
      <c r="F62" s="37" t="s">
        <v>104</v>
      </c>
      <c r="G62" s="39"/>
      <c r="H62" s="60">
        <v>6.4999999999999997E-4</v>
      </c>
      <c r="I62" s="41">
        <v>1134722.75</v>
      </c>
      <c r="J62" s="43">
        <v>568.84</v>
      </c>
      <c r="K62" s="43">
        <v>158.81</v>
      </c>
      <c r="L62" s="43">
        <v>17.38</v>
      </c>
      <c r="M62" s="43">
        <v>15.68</v>
      </c>
      <c r="N62" s="43">
        <v>376.97</v>
      </c>
      <c r="O62" s="43">
        <v>0.21</v>
      </c>
      <c r="P62" s="43">
        <v>0.01</v>
      </c>
      <c r="BZ62" s="36"/>
      <c r="CA62" s="2" t="s">
        <v>189</v>
      </c>
      <c r="CB62" s="57"/>
    </row>
    <row r="63" spans="1:80" s="6" customFormat="1" ht="22.5" x14ac:dyDescent="0.25">
      <c r="A63" s="37" t="s">
        <v>190</v>
      </c>
      <c r="B63" s="38" t="s">
        <v>128</v>
      </c>
      <c r="C63" s="300" t="s">
        <v>129</v>
      </c>
      <c r="D63" s="301"/>
      <c r="E63" s="302"/>
      <c r="F63" s="37" t="s">
        <v>130</v>
      </c>
      <c r="G63" s="39"/>
      <c r="H63" s="55">
        <v>1.9E-2</v>
      </c>
      <c r="I63" s="41">
        <v>45981.3</v>
      </c>
      <c r="J63" s="43">
        <v>659.72</v>
      </c>
      <c r="K63" s="43">
        <v>649.02</v>
      </c>
      <c r="L63" s="43">
        <v>6.22</v>
      </c>
      <c r="M63" s="43">
        <v>4.4800000000000004</v>
      </c>
      <c r="N63" s="42"/>
      <c r="O63" s="43">
        <v>0.83</v>
      </c>
      <c r="P63" s="44">
        <v>0</v>
      </c>
      <c r="BZ63" s="36"/>
      <c r="CA63" s="2" t="s">
        <v>129</v>
      </c>
      <c r="CB63" s="57"/>
    </row>
    <row r="64" spans="1:80" s="6" customFormat="1" ht="67.5" x14ac:dyDescent="0.25">
      <c r="A64" s="37" t="s">
        <v>191</v>
      </c>
      <c r="B64" s="38" t="s">
        <v>132</v>
      </c>
      <c r="C64" s="300" t="s">
        <v>133</v>
      </c>
      <c r="D64" s="301"/>
      <c r="E64" s="302"/>
      <c r="F64" s="37" t="s">
        <v>130</v>
      </c>
      <c r="G64" s="39"/>
      <c r="H64" s="55">
        <v>1.9E-2</v>
      </c>
      <c r="I64" s="41">
        <v>133510.26</v>
      </c>
      <c r="J64" s="41">
        <v>2536.69</v>
      </c>
      <c r="K64" s="42"/>
      <c r="L64" s="42"/>
      <c r="M64" s="42"/>
      <c r="N64" s="41">
        <v>2536.69</v>
      </c>
      <c r="O64" s="44">
        <v>0</v>
      </c>
      <c r="P64" s="44">
        <v>0</v>
      </c>
      <c r="BZ64" s="36"/>
      <c r="CA64" s="2" t="s">
        <v>133</v>
      </c>
      <c r="CB64" s="57"/>
    </row>
    <row r="65" spans="1:81" s="6" customFormat="1" ht="33.75" x14ac:dyDescent="0.25">
      <c r="A65" s="37" t="s">
        <v>192</v>
      </c>
      <c r="B65" s="38" t="s">
        <v>193</v>
      </c>
      <c r="C65" s="300" t="s">
        <v>194</v>
      </c>
      <c r="D65" s="301"/>
      <c r="E65" s="302"/>
      <c r="F65" s="37" t="s">
        <v>115</v>
      </c>
      <c r="G65" s="39"/>
      <c r="H65" s="59">
        <v>0.1</v>
      </c>
      <c r="I65" s="41">
        <v>36132.42</v>
      </c>
      <c r="J65" s="41">
        <v>4567.8</v>
      </c>
      <c r="K65" s="41">
        <v>2440.48</v>
      </c>
      <c r="L65" s="43">
        <v>269.45</v>
      </c>
      <c r="M65" s="41">
        <v>1857.87</v>
      </c>
      <c r="N65" s="42"/>
      <c r="O65" s="46">
        <v>3.3</v>
      </c>
      <c r="P65" s="43">
        <v>2.23</v>
      </c>
      <c r="BZ65" s="36"/>
      <c r="CA65" s="2" t="s">
        <v>194</v>
      </c>
      <c r="CB65" s="57"/>
    </row>
    <row r="66" spans="1:81" s="6" customFormat="1" ht="33.75" x14ac:dyDescent="0.25">
      <c r="A66" s="37" t="s">
        <v>195</v>
      </c>
      <c r="B66" s="38" t="s">
        <v>196</v>
      </c>
      <c r="C66" s="300" t="s">
        <v>197</v>
      </c>
      <c r="D66" s="301"/>
      <c r="E66" s="302"/>
      <c r="F66" s="37" t="s">
        <v>59</v>
      </c>
      <c r="G66" s="39"/>
      <c r="H66" s="45">
        <v>10</v>
      </c>
      <c r="I66" s="41">
        <v>1763.2</v>
      </c>
      <c r="J66" s="41">
        <v>17632</v>
      </c>
      <c r="K66" s="42"/>
      <c r="L66" s="42"/>
      <c r="M66" s="42"/>
      <c r="N66" s="41">
        <v>17632</v>
      </c>
      <c r="O66" s="44">
        <v>0</v>
      </c>
      <c r="P66" s="44">
        <v>0</v>
      </c>
      <c r="BZ66" s="36"/>
      <c r="CA66" s="2" t="s">
        <v>197</v>
      </c>
      <c r="CB66" s="57"/>
    </row>
    <row r="67" spans="1:81" s="6" customFormat="1" ht="22.5" x14ac:dyDescent="0.25">
      <c r="A67" s="37" t="s">
        <v>198</v>
      </c>
      <c r="B67" s="38" t="s">
        <v>199</v>
      </c>
      <c r="C67" s="300" t="s">
        <v>200</v>
      </c>
      <c r="D67" s="301"/>
      <c r="E67" s="302"/>
      <c r="F67" s="37" t="s">
        <v>104</v>
      </c>
      <c r="G67" s="39"/>
      <c r="H67" s="56">
        <v>1.2999999999999999E-3</v>
      </c>
      <c r="I67" s="41">
        <v>63052.67</v>
      </c>
      <c r="J67" s="43">
        <v>61.48</v>
      </c>
      <c r="K67" s="43">
        <v>61.48</v>
      </c>
      <c r="L67" s="42"/>
      <c r="M67" s="42"/>
      <c r="N67" s="42"/>
      <c r="O67" s="43">
        <v>0.09</v>
      </c>
      <c r="P67" s="44">
        <v>0</v>
      </c>
      <c r="BZ67" s="36"/>
      <c r="CA67" s="2" t="s">
        <v>200</v>
      </c>
      <c r="CB67" s="57"/>
    </row>
    <row r="68" spans="1:81" s="6" customFormat="1" ht="33.75" x14ac:dyDescent="0.25">
      <c r="A68" s="37" t="s">
        <v>201</v>
      </c>
      <c r="B68" s="38" t="s">
        <v>202</v>
      </c>
      <c r="C68" s="300" t="s">
        <v>203</v>
      </c>
      <c r="D68" s="301"/>
      <c r="E68" s="302"/>
      <c r="F68" s="37" t="s">
        <v>171</v>
      </c>
      <c r="G68" s="39"/>
      <c r="H68" s="45">
        <v>1</v>
      </c>
      <c r="I68" s="41">
        <v>5380</v>
      </c>
      <c r="J68" s="41">
        <v>4459.22</v>
      </c>
      <c r="K68" s="41">
        <v>3939.12</v>
      </c>
      <c r="L68" s="43">
        <v>95.87</v>
      </c>
      <c r="M68" s="43">
        <v>424.23</v>
      </c>
      <c r="N68" s="42"/>
      <c r="O68" s="43">
        <v>5.33</v>
      </c>
      <c r="P68" s="43">
        <v>0.51</v>
      </c>
      <c r="BZ68" s="36"/>
      <c r="CA68" s="2" t="s">
        <v>203</v>
      </c>
      <c r="CB68" s="57"/>
    </row>
    <row r="69" spans="1:81" s="6" customFormat="1" ht="67.5" x14ac:dyDescent="0.25">
      <c r="A69" s="37" t="s">
        <v>204</v>
      </c>
      <c r="B69" s="38" t="s">
        <v>205</v>
      </c>
      <c r="C69" s="300" t="s">
        <v>206</v>
      </c>
      <c r="D69" s="301"/>
      <c r="E69" s="302"/>
      <c r="F69" s="37" t="s">
        <v>207</v>
      </c>
      <c r="G69" s="39"/>
      <c r="H69" s="45">
        <v>50</v>
      </c>
      <c r="I69" s="41">
        <v>2126.34</v>
      </c>
      <c r="J69" s="41">
        <v>106317</v>
      </c>
      <c r="K69" s="42"/>
      <c r="L69" s="42"/>
      <c r="M69" s="42"/>
      <c r="N69" s="41">
        <v>106317</v>
      </c>
      <c r="O69" s="44">
        <v>0</v>
      </c>
      <c r="P69" s="44">
        <v>0</v>
      </c>
      <c r="BZ69" s="36"/>
      <c r="CA69" s="2" t="s">
        <v>206</v>
      </c>
      <c r="CB69" s="57"/>
    </row>
    <row r="70" spans="1:81" s="6" customFormat="1" ht="33.75" x14ac:dyDescent="0.25">
      <c r="A70" s="37" t="s">
        <v>208</v>
      </c>
      <c r="B70" s="38" t="s">
        <v>209</v>
      </c>
      <c r="C70" s="300" t="s">
        <v>210</v>
      </c>
      <c r="D70" s="301"/>
      <c r="E70" s="302"/>
      <c r="F70" s="37" t="s">
        <v>115</v>
      </c>
      <c r="G70" s="39"/>
      <c r="H70" s="40">
        <v>0.01</v>
      </c>
      <c r="I70" s="41">
        <v>56805.82</v>
      </c>
      <c r="J70" s="43">
        <v>428.16</v>
      </c>
      <c r="K70" s="43">
        <v>393.36</v>
      </c>
      <c r="L70" s="43">
        <v>3.78</v>
      </c>
      <c r="M70" s="43">
        <v>2.12</v>
      </c>
      <c r="N70" s="43">
        <v>28.9</v>
      </c>
      <c r="O70" s="43">
        <v>0.53</v>
      </c>
      <c r="P70" s="44">
        <v>0</v>
      </c>
      <c r="BZ70" s="36"/>
      <c r="CA70" s="2" t="s">
        <v>210</v>
      </c>
      <c r="CB70" s="57"/>
    </row>
    <row r="71" spans="1:81" s="6" customFormat="1" ht="56.25" x14ac:dyDescent="0.25">
      <c r="A71" s="37" t="s">
        <v>211</v>
      </c>
      <c r="B71" s="38" t="s">
        <v>212</v>
      </c>
      <c r="C71" s="300" t="s">
        <v>213</v>
      </c>
      <c r="D71" s="301"/>
      <c r="E71" s="302"/>
      <c r="F71" s="37" t="s">
        <v>214</v>
      </c>
      <c r="G71" s="39"/>
      <c r="H71" s="45">
        <v>1</v>
      </c>
      <c r="I71" s="41">
        <v>29856.51</v>
      </c>
      <c r="J71" s="41">
        <v>29856.51</v>
      </c>
      <c r="K71" s="42"/>
      <c r="L71" s="42"/>
      <c r="M71" s="42"/>
      <c r="N71" s="41">
        <v>29856.51</v>
      </c>
      <c r="O71" s="44">
        <v>0</v>
      </c>
      <c r="P71" s="44">
        <v>0</v>
      </c>
      <c r="BZ71" s="36"/>
      <c r="CA71" s="2" t="s">
        <v>213</v>
      </c>
      <c r="CB71" s="57"/>
    </row>
    <row r="72" spans="1:81" s="6" customFormat="1" ht="15" x14ac:dyDescent="0.25">
      <c r="A72" s="303" t="s">
        <v>215</v>
      </c>
      <c r="B72" s="303"/>
      <c r="C72" s="303"/>
      <c r="D72" s="303"/>
      <c r="E72" s="303"/>
      <c r="F72" s="303"/>
      <c r="G72" s="303"/>
      <c r="H72" s="303"/>
      <c r="I72" s="303"/>
      <c r="J72" s="303"/>
      <c r="K72" s="303"/>
      <c r="L72" s="303"/>
      <c r="M72" s="303"/>
      <c r="N72" s="303"/>
      <c r="O72" s="303"/>
      <c r="P72" s="303"/>
      <c r="BZ72" s="36"/>
      <c r="CB72" s="57" t="s">
        <v>215</v>
      </c>
    </row>
    <row r="73" spans="1:81" s="6" customFormat="1" ht="33.75" x14ac:dyDescent="0.25">
      <c r="A73" s="37" t="s">
        <v>216</v>
      </c>
      <c r="B73" s="38" t="s">
        <v>217</v>
      </c>
      <c r="C73" s="300" t="s">
        <v>218</v>
      </c>
      <c r="D73" s="301"/>
      <c r="E73" s="302"/>
      <c r="F73" s="37" t="s">
        <v>122</v>
      </c>
      <c r="G73" s="39"/>
      <c r="H73" s="40">
        <v>0.24</v>
      </c>
      <c r="I73" s="41">
        <v>10734.01</v>
      </c>
      <c r="J73" s="41">
        <v>1936.83</v>
      </c>
      <c r="K73" s="41">
        <v>1237.78</v>
      </c>
      <c r="L73" s="43">
        <v>6.03</v>
      </c>
      <c r="M73" s="43">
        <v>4.71</v>
      </c>
      <c r="N73" s="43">
        <v>688.31</v>
      </c>
      <c r="O73" s="43">
        <v>1.63</v>
      </c>
      <c r="P73" s="43">
        <v>0.01</v>
      </c>
      <c r="BZ73" s="36"/>
      <c r="CA73" s="2" t="s">
        <v>218</v>
      </c>
      <c r="CB73" s="57"/>
    </row>
    <row r="74" spans="1:81" s="6" customFormat="1" ht="22.5" x14ac:dyDescent="0.25">
      <c r="A74" s="37" t="s">
        <v>219</v>
      </c>
      <c r="B74" s="38" t="s">
        <v>220</v>
      </c>
      <c r="C74" s="300" t="s">
        <v>221</v>
      </c>
      <c r="D74" s="301"/>
      <c r="E74" s="302"/>
      <c r="F74" s="37" t="s">
        <v>122</v>
      </c>
      <c r="G74" s="39"/>
      <c r="H74" s="40">
        <v>0.24</v>
      </c>
      <c r="I74" s="41">
        <v>5970.09</v>
      </c>
      <c r="J74" s="41">
        <v>1077.8399999999999</v>
      </c>
      <c r="K74" s="43">
        <v>878.11</v>
      </c>
      <c r="L74" s="43">
        <v>6.12</v>
      </c>
      <c r="M74" s="43">
        <v>3.22</v>
      </c>
      <c r="N74" s="43">
        <v>190.39</v>
      </c>
      <c r="O74" s="43">
        <v>0.96</v>
      </c>
      <c r="P74" s="44">
        <v>0</v>
      </c>
      <c r="BZ74" s="36"/>
      <c r="CA74" s="2" t="s">
        <v>221</v>
      </c>
      <c r="CB74" s="57"/>
    </row>
    <row r="75" spans="1:81" s="6" customFormat="1" ht="22.5" x14ac:dyDescent="0.25">
      <c r="A75" s="37" t="s">
        <v>222</v>
      </c>
      <c r="B75" s="38" t="s">
        <v>223</v>
      </c>
      <c r="C75" s="300" t="s">
        <v>224</v>
      </c>
      <c r="D75" s="301"/>
      <c r="E75" s="302"/>
      <c r="F75" s="37" t="s">
        <v>122</v>
      </c>
      <c r="G75" s="39"/>
      <c r="H75" s="40">
        <v>0.24</v>
      </c>
      <c r="I75" s="41">
        <v>1848.5</v>
      </c>
      <c r="J75" s="43">
        <v>671.91</v>
      </c>
      <c r="K75" s="43">
        <v>602.14</v>
      </c>
      <c r="L75" s="43">
        <v>11.11</v>
      </c>
      <c r="M75" s="43">
        <v>6.43</v>
      </c>
      <c r="N75" s="43">
        <v>52.23</v>
      </c>
      <c r="O75" s="43">
        <v>0.77</v>
      </c>
      <c r="P75" s="43">
        <v>0.01</v>
      </c>
      <c r="BZ75" s="36"/>
      <c r="CA75" s="2" t="s">
        <v>224</v>
      </c>
      <c r="CB75" s="57"/>
    </row>
    <row r="76" spans="1:81" s="6" customFormat="1" ht="15" x14ac:dyDescent="0.25">
      <c r="A76" s="304" t="s">
        <v>225</v>
      </c>
      <c r="B76" s="305"/>
      <c r="C76" s="305"/>
      <c r="D76" s="305"/>
      <c r="E76" s="305"/>
      <c r="F76" s="305"/>
      <c r="G76" s="305"/>
      <c r="H76" s="305"/>
      <c r="I76" s="306"/>
      <c r="J76" s="47"/>
      <c r="K76" s="47"/>
      <c r="L76" s="47"/>
      <c r="M76" s="47"/>
      <c r="N76" s="47"/>
      <c r="O76" s="61">
        <v>91.322331500000004</v>
      </c>
      <c r="P76" s="61">
        <v>12.2426549</v>
      </c>
      <c r="BZ76" s="36"/>
      <c r="CB76" s="57"/>
      <c r="CC76" s="48" t="s">
        <v>225</v>
      </c>
    </row>
    <row r="77" spans="1:81" s="6" customFormat="1" ht="15" x14ac:dyDescent="0.25">
      <c r="A77" s="299" t="s">
        <v>284</v>
      </c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BZ77" s="36" t="s">
        <v>284</v>
      </c>
      <c r="CB77" s="57"/>
      <c r="CC77" s="48"/>
    </row>
    <row r="78" spans="1:81" s="6" customFormat="1" ht="33.75" x14ac:dyDescent="0.25">
      <c r="A78" s="37" t="s">
        <v>227</v>
      </c>
      <c r="B78" s="38" t="s">
        <v>231</v>
      </c>
      <c r="C78" s="300" t="s">
        <v>285</v>
      </c>
      <c r="D78" s="301"/>
      <c r="E78" s="302"/>
      <c r="F78" s="37" t="s">
        <v>59</v>
      </c>
      <c r="G78" s="39"/>
      <c r="H78" s="45">
        <v>1</v>
      </c>
      <c r="I78" s="41">
        <v>50408.639999999999</v>
      </c>
      <c r="J78" s="41">
        <v>27966.86</v>
      </c>
      <c r="K78" s="41">
        <v>16070.76</v>
      </c>
      <c r="L78" s="41">
        <v>6842.79</v>
      </c>
      <c r="M78" s="41">
        <v>4731.8900000000003</v>
      </c>
      <c r="N78" s="43">
        <v>321.42</v>
      </c>
      <c r="O78" s="43">
        <v>19.32</v>
      </c>
      <c r="P78" s="43">
        <v>4.8899999999999997</v>
      </c>
      <c r="BZ78" s="36"/>
      <c r="CA78" s="2" t="s">
        <v>285</v>
      </c>
      <c r="CB78" s="57"/>
      <c r="CC78" s="48"/>
    </row>
    <row r="79" spans="1:81" s="6" customFormat="1" ht="22.5" x14ac:dyDescent="0.25">
      <c r="A79" s="37" t="s">
        <v>230</v>
      </c>
      <c r="B79" s="38" t="s">
        <v>286</v>
      </c>
      <c r="C79" s="300" t="s">
        <v>287</v>
      </c>
      <c r="D79" s="301"/>
      <c r="E79" s="302"/>
      <c r="F79" s="37" t="s">
        <v>115</v>
      </c>
      <c r="G79" s="39"/>
      <c r="H79" s="40">
        <v>0.08</v>
      </c>
      <c r="I79" s="41">
        <v>24721.279999999999</v>
      </c>
      <c r="J79" s="41">
        <v>2017.25</v>
      </c>
      <c r="K79" s="41">
        <v>1977.7</v>
      </c>
      <c r="L79" s="42"/>
      <c r="M79" s="42"/>
      <c r="N79" s="43">
        <v>39.549999999999997</v>
      </c>
      <c r="O79" s="43">
        <v>2.4300000000000002</v>
      </c>
      <c r="P79" s="44">
        <v>0</v>
      </c>
      <c r="BZ79" s="36"/>
      <c r="CA79" s="2" t="s">
        <v>287</v>
      </c>
      <c r="CB79" s="57"/>
      <c r="CC79" s="48"/>
    </row>
    <row r="80" spans="1:81" s="6" customFormat="1" ht="15" x14ac:dyDescent="0.25">
      <c r="A80" s="304" t="s">
        <v>288</v>
      </c>
      <c r="B80" s="305"/>
      <c r="C80" s="305"/>
      <c r="D80" s="305"/>
      <c r="E80" s="305"/>
      <c r="F80" s="305"/>
      <c r="G80" s="305"/>
      <c r="H80" s="305"/>
      <c r="I80" s="306"/>
      <c r="J80" s="47"/>
      <c r="K80" s="47"/>
      <c r="L80" s="47"/>
      <c r="M80" s="47"/>
      <c r="N80" s="47"/>
      <c r="O80" s="64">
        <v>21.751999999999999</v>
      </c>
      <c r="P80" s="64">
        <v>4.8860000000000001</v>
      </c>
      <c r="BZ80" s="36"/>
      <c r="CB80" s="57"/>
      <c r="CC80" s="48" t="s">
        <v>288</v>
      </c>
    </row>
    <row r="81" spans="1:84" s="6" customFormat="1" ht="15" x14ac:dyDescent="0.25">
      <c r="A81" s="299" t="s">
        <v>289</v>
      </c>
      <c r="B81" s="299"/>
      <c r="C81" s="299"/>
      <c r="D81" s="299"/>
      <c r="E81" s="299"/>
      <c r="F81" s="299"/>
      <c r="G81" s="299"/>
      <c r="H81" s="299"/>
      <c r="I81" s="299"/>
      <c r="J81" s="299"/>
      <c r="K81" s="299"/>
      <c r="L81" s="299"/>
      <c r="M81" s="299"/>
      <c r="N81" s="299"/>
      <c r="O81" s="299"/>
      <c r="P81" s="299"/>
      <c r="BZ81" s="36" t="s">
        <v>289</v>
      </c>
      <c r="CB81" s="57"/>
      <c r="CC81" s="48"/>
    </row>
    <row r="82" spans="1:84" s="6" customFormat="1" ht="33.75" x14ac:dyDescent="0.25">
      <c r="A82" s="37" t="s">
        <v>233</v>
      </c>
      <c r="B82" s="38" t="s">
        <v>231</v>
      </c>
      <c r="C82" s="300" t="s">
        <v>232</v>
      </c>
      <c r="D82" s="301"/>
      <c r="E82" s="302"/>
      <c r="F82" s="37" t="s">
        <v>59</v>
      </c>
      <c r="G82" s="39"/>
      <c r="H82" s="45">
        <v>1</v>
      </c>
      <c r="I82" s="41">
        <v>50408.639999999999</v>
      </c>
      <c r="J82" s="41">
        <v>57627.64</v>
      </c>
      <c r="K82" s="41">
        <v>22958.23</v>
      </c>
      <c r="L82" s="41">
        <v>9775.41</v>
      </c>
      <c r="M82" s="41">
        <v>6759.84</v>
      </c>
      <c r="N82" s="41">
        <v>18134.16</v>
      </c>
      <c r="O82" s="46">
        <v>27.6</v>
      </c>
      <c r="P82" s="43">
        <v>6.98</v>
      </c>
      <c r="BZ82" s="36"/>
      <c r="CA82" s="2" t="s">
        <v>232</v>
      </c>
      <c r="CB82" s="57"/>
      <c r="CC82" s="48"/>
    </row>
    <row r="83" spans="1:84" s="6" customFormat="1" ht="33.75" x14ac:dyDescent="0.25">
      <c r="A83" s="37" t="s">
        <v>236</v>
      </c>
      <c r="B83" s="38" t="s">
        <v>290</v>
      </c>
      <c r="C83" s="300" t="s">
        <v>291</v>
      </c>
      <c r="D83" s="301"/>
      <c r="E83" s="302"/>
      <c r="F83" s="37" t="s">
        <v>143</v>
      </c>
      <c r="G83" s="39"/>
      <c r="H83" s="40">
        <v>0.22</v>
      </c>
      <c r="I83" s="41">
        <v>69016.570000000007</v>
      </c>
      <c r="J83" s="41">
        <v>17145.82</v>
      </c>
      <c r="K83" s="41">
        <v>14145.93</v>
      </c>
      <c r="L83" s="43">
        <v>490.95</v>
      </c>
      <c r="M83" s="41">
        <v>1679.26</v>
      </c>
      <c r="N83" s="43">
        <v>829.68</v>
      </c>
      <c r="O83" s="43">
        <v>17.010000000000002</v>
      </c>
      <c r="P83" s="43">
        <v>1.97</v>
      </c>
      <c r="BZ83" s="36"/>
      <c r="CA83" s="2" t="s">
        <v>291</v>
      </c>
      <c r="CB83" s="57"/>
      <c r="CC83" s="48"/>
    </row>
    <row r="84" spans="1:84" s="6" customFormat="1" ht="22.5" x14ac:dyDescent="0.25">
      <c r="A84" s="37" t="s">
        <v>239</v>
      </c>
      <c r="B84" s="38" t="s">
        <v>243</v>
      </c>
      <c r="C84" s="300" t="s">
        <v>273</v>
      </c>
      <c r="D84" s="301"/>
      <c r="E84" s="302"/>
      <c r="F84" s="37" t="s">
        <v>59</v>
      </c>
      <c r="G84" s="39"/>
      <c r="H84" s="45">
        <v>1</v>
      </c>
      <c r="I84" s="41">
        <v>565787.80000000005</v>
      </c>
      <c r="J84" s="41">
        <v>565787.80000000005</v>
      </c>
      <c r="K84" s="42"/>
      <c r="L84" s="42"/>
      <c r="M84" s="42"/>
      <c r="N84" s="42"/>
      <c r="O84" s="44">
        <v>0</v>
      </c>
      <c r="P84" s="44">
        <v>0</v>
      </c>
      <c r="BZ84" s="36"/>
      <c r="CA84" s="2" t="s">
        <v>273</v>
      </c>
      <c r="CB84" s="57"/>
      <c r="CC84" s="48"/>
    </row>
    <row r="85" spans="1:84" s="6" customFormat="1" ht="15" x14ac:dyDescent="0.25">
      <c r="A85" s="304" t="s">
        <v>292</v>
      </c>
      <c r="B85" s="305"/>
      <c r="C85" s="305"/>
      <c r="D85" s="305"/>
      <c r="E85" s="305"/>
      <c r="F85" s="305"/>
      <c r="G85" s="305"/>
      <c r="H85" s="305"/>
      <c r="I85" s="306"/>
      <c r="J85" s="47"/>
      <c r="K85" s="47"/>
      <c r="L85" s="47"/>
      <c r="M85" s="47"/>
      <c r="N85" s="47"/>
      <c r="O85" s="64">
        <v>44.606000000000002</v>
      </c>
      <c r="P85" s="50">
        <v>8.9512</v>
      </c>
      <c r="BZ85" s="36"/>
      <c r="CB85" s="57"/>
      <c r="CC85" s="48" t="s">
        <v>292</v>
      </c>
    </row>
    <row r="86" spans="1:84" s="6" customFormat="1" ht="15" x14ac:dyDescent="0.25">
      <c r="A86" s="304" t="s">
        <v>74</v>
      </c>
      <c r="B86" s="305"/>
      <c r="C86" s="305"/>
      <c r="D86" s="305"/>
      <c r="E86" s="305"/>
      <c r="F86" s="305"/>
      <c r="G86" s="305"/>
      <c r="H86" s="305"/>
      <c r="I86" s="306"/>
      <c r="J86" s="47"/>
      <c r="K86" s="47"/>
      <c r="L86" s="47"/>
      <c r="M86" s="47"/>
      <c r="N86" s="47"/>
      <c r="O86" s="47"/>
      <c r="P86" s="47"/>
      <c r="CD86" s="48" t="s">
        <v>74</v>
      </c>
    </row>
    <row r="87" spans="1:84" s="6" customFormat="1" ht="15" x14ac:dyDescent="0.25">
      <c r="A87" s="307" t="s">
        <v>75</v>
      </c>
      <c r="B87" s="308"/>
      <c r="C87" s="308"/>
      <c r="D87" s="308"/>
      <c r="E87" s="308"/>
      <c r="F87" s="308"/>
      <c r="G87" s="308"/>
      <c r="H87" s="308"/>
      <c r="I87" s="309"/>
      <c r="J87" s="41">
        <v>652798.04</v>
      </c>
      <c r="K87" s="42"/>
      <c r="L87" s="42"/>
      <c r="M87" s="42"/>
      <c r="N87" s="42"/>
      <c r="O87" s="42"/>
      <c r="P87" s="42"/>
      <c r="CD87" s="48"/>
      <c r="CE87" s="2" t="s">
        <v>75</v>
      </c>
    </row>
    <row r="88" spans="1:84" s="6" customFormat="1" ht="15" x14ac:dyDescent="0.25">
      <c r="A88" s="307" t="s">
        <v>246</v>
      </c>
      <c r="B88" s="308"/>
      <c r="C88" s="308"/>
      <c r="D88" s="308"/>
      <c r="E88" s="308"/>
      <c r="F88" s="308"/>
      <c r="G88" s="308"/>
      <c r="H88" s="308"/>
      <c r="I88" s="309"/>
      <c r="J88" s="41">
        <v>670935.39</v>
      </c>
      <c r="K88" s="42"/>
      <c r="L88" s="42"/>
      <c r="M88" s="42"/>
      <c r="N88" s="42"/>
      <c r="O88" s="42"/>
      <c r="P88" s="42"/>
      <c r="CD88" s="48"/>
      <c r="CE88" s="2" t="s">
        <v>246</v>
      </c>
    </row>
    <row r="89" spans="1:84" s="6" customFormat="1" ht="15" x14ac:dyDescent="0.25">
      <c r="A89" s="307" t="s">
        <v>247</v>
      </c>
      <c r="B89" s="308"/>
      <c r="C89" s="308"/>
      <c r="D89" s="308"/>
      <c r="E89" s="308"/>
      <c r="F89" s="308"/>
      <c r="G89" s="308"/>
      <c r="H89" s="308"/>
      <c r="I89" s="309"/>
      <c r="J89" s="41">
        <v>218342.89</v>
      </c>
      <c r="K89" s="42"/>
      <c r="L89" s="42"/>
      <c r="M89" s="42"/>
      <c r="N89" s="42"/>
      <c r="O89" s="42"/>
      <c r="P89" s="42"/>
      <c r="CD89" s="48"/>
      <c r="CE89" s="2" t="s">
        <v>247</v>
      </c>
    </row>
    <row r="90" spans="1:84" s="6" customFormat="1" ht="15" x14ac:dyDescent="0.25">
      <c r="A90" s="307" t="s">
        <v>248</v>
      </c>
      <c r="B90" s="308"/>
      <c r="C90" s="308"/>
      <c r="D90" s="308"/>
      <c r="E90" s="308"/>
      <c r="F90" s="308"/>
      <c r="G90" s="308"/>
      <c r="H90" s="308"/>
      <c r="I90" s="309"/>
      <c r="J90" s="41">
        <v>565787.80000000005</v>
      </c>
      <c r="K90" s="42"/>
      <c r="L90" s="42"/>
      <c r="M90" s="42"/>
      <c r="N90" s="42"/>
      <c r="O90" s="42"/>
      <c r="P90" s="42"/>
      <c r="CD90" s="48"/>
      <c r="CE90" s="2" t="s">
        <v>248</v>
      </c>
    </row>
    <row r="91" spans="1:84" s="6" customFormat="1" ht="15" x14ac:dyDescent="0.25">
      <c r="A91" s="307" t="s">
        <v>82</v>
      </c>
      <c r="B91" s="308"/>
      <c r="C91" s="308"/>
      <c r="D91" s="308"/>
      <c r="E91" s="308"/>
      <c r="F91" s="308"/>
      <c r="G91" s="308"/>
      <c r="H91" s="308"/>
      <c r="I91" s="309"/>
      <c r="J91" s="41">
        <v>149248.53</v>
      </c>
      <c r="K91" s="42"/>
      <c r="L91" s="42"/>
      <c r="M91" s="42"/>
      <c r="N91" s="42"/>
      <c r="O91" s="42"/>
      <c r="P91" s="42"/>
      <c r="CD91" s="48"/>
      <c r="CE91" s="2" t="s">
        <v>82</v>
      </c>
    </row>
    <row r="92" spans="1:84" s="6" customFormat="1" ht="15" x14ac:dyDescent="0.25">
      <c r="A92" s="307" t="s">
        <v>83</v>
      </c>
      <c r="B92" s="308"/>
      <c r="C92" s="308"/>
      <c r="D92" s="308"/>
      <c r="E92" s="308"/>
      <c r="F92" s="308"/>
      <c r="G92" s="308"/>
      <c r="H92" s="308"/>
      <c r="I92" s="309"/>
      <c r="J92" s="41">
        <v>150246.18</v>
      </c>
      <c r="K92" s="42"/>
      <c r="L92" s="42"/>
      <c r="M92" s="42"/>
      <c r="N92" s="42"/>
      <c r="O92" s="42"/>
      <c r="P92" s="42"/>
      <c r="CD92" s="48"/>
      <c r="CE92" s="2" t="s">
        <v>83</v>
      </c>
    </row>
    <row r="93" spans="1:84" s="6" customFormat="1" ht="15" x14ac:dyDescent="0.25">
      <c r="A93" s="307" t="s">
        <v>84</v>
      </c>
      <c r="B93" s="308"/>
      <c r="C93" s="308"/>
      <c r="D93" s="308"/>
      <c r="E93" s="308"/>
      <c r="F93" s="308"/>
      <c r="G93" s="308"/>
      <c r="H93" s="308"/>
      <c r="I93" s="309"/>
      <c r="J93" s="41">
        <v>86234.06</v>
      </c>
      <c r="K93" s="42"/>
      <c r="L93" s="42"/>
      <c r="M93" s="42"/>
      <c r="N93" s="42"/>
      <c r="O93" s="42"/>
      <c r="P93" s="42"/>
      <c r="CD93" s="48"/>
      <c r="CE93" s="2" t="s">
        <v>84</v>
      </c>
    </row>
    <row r="94" spans="1:84" s="6" customFormat="1" ht="15" x14ac:dyDescent="0.25">
      <c r="A94" s="304" t="s">
        <v>85</v>
      </c>
      <c r="B94" s="305"/>
      <c r="C94" s="305"/>
      <c r="D94" s="305"/>
      <c r="E94" s="305"/>
      <c r="F94" s="305"/>
      <c r="G94" s="305"/>
      <c r="H94" s="305"/>
      <c r="I94" s="306"/>
      <c r="J94" s="49">
        <v>1455066.08</v>
      </c>
      <c r="K94" s="47"/>
      <c r="L94" s="47"/>
      <c r="M94" s="47"/>
      <c r="N94" s="47"/>
      <c r="O94" s="61">
        <v>157.68033149999999</v>
      </c>
      <c r="P94" s="61">
        <v>26.079854900000001</v>
      </c>
      <c r="CD94" s="48"/>
      <c r="CF94" s="48" t="s">
        <v>85</v>
      </c>
    </row>
    <row r="95" spans="1:84" s="6" customFormat="1" ht="15" x14ac:dyDescent="0.25">
      <c r="A95" s="307" t="s">
        <v>86</v>
      </c>
      <c r="B95" s="308"/>
      <c r="C95" s="308"/>
      <c r="D95" s="308"/>
      <c r="E95" s="308"/>
      <c r="F95" s="308"/>
      <c r="G95" s="308"/>
      <c r="H95" s="308"/>
      <c r="I95" s="309"/>
      <c r="J95" s="42"/>
      <c r="K95" s="42"/>
      <c r="L95" s="42"/>
      <c r="M95" s="42"/>
      <c r="N95" s="42"/>
      <c r="O95" s="42"/>
      <c r="P95" s="42"/>
      <c r="CD95" s="48"/>
      <c r="CE95" s="2" t="s">
        <v>86</v>
      </c>
      <c r="CF95" s="48"/>
    </row>
    <row r="96" spans="1:84" s="6" customFormat="1" ht="15" x14ac:dyDescent="0.25">
      <c r="A96" s="307" t="s">
        <v>249</v>
      </c>
      <c r="B96" s="308"/>
      <c r="C96" s="308"/>
      <c r="D96" s="308"/>
      <c r="E96" s="308"/>
      <c r="F96" s="308"/>
      <c r="G96" s="308"/>
      <c r="H96" s="308"/>
      <c r="I96" s="309"/>
      <c r="J96" s="41">
        <v>565787.80000000005</v>
      </c>
      <c r="K96" s="42"/>
      <c r="L96" s="42"/>
      <c r="M96" s="42"/>
      <c r="N96" s="42"/>
      <c r="O96" s="42"/>
      <c r="P96" s="42"/>
      <c r="CD96" s="48"/>
      <c r="CE96" s="2" t="s">
        <v>249</v>
      </c>
      <c r="CF96" s="48"/>
    </row>
    <row r="97" spans="1:84" s="6" customFormat="1" ht="15" x14ac:dyDescent="0.25">
      <c r="A97" s="307" t="s">
        <v>87</v>
      </c>
      <c r="B97" s="308"/>
      <c r="C97" s="308"/>
      <c r="D97" s="308"/>
      <c r="E97" s="308"/>
      <c r="F97" s="308"/>
      <c r="G97" s="308"/>
      <c r="H97" s="308"/>
      <c r="I97" s="309"/>
      <c r="J97" s="42"/>
      <c r="K97" s="42"/>
      <c r="L97" s="42"/>
      <c r="M97" s="42"/>
      <c r="N97" s="42"/>
      <c r="O97" s="42"/>
      <c r="P97" s="42"/>
      <c r="CD97" s="48"/>
      <c r="CE97" s="2" t="s">
        <v>87</v>
      </c>
      <c r="CF97" s="48"/>
    </row>
    <row r="98" spans="1:84" s="6" customFormat="1" ht="15" x14ac:dyDescent="0.25">
      <c r="A98" s="307" t="s">
        <v>250</v>
      </c>
      <c r="B98" s="308"/>
      <c r="C98" s="308"/>
      <c r="D98" s="308"/>
      <c r="E98" s="308"/>
      <c r="F98" s="308"/>
      <c r="G98" s="308"/>
      <c r="H98" s="308"/>
      <c r="I98" s="309"/>
      <c r="J98" s="42"/>
      <c r="K98" s="42"/>
      <c r="L98" s="42"/>
      <c r="M98" s="42"/>
      <c r="N98" s="42"/>
      <c r="O98" s="42"/>
      <c r="P98" s="42"/>
      <c r="CD98" s="48"/>
      <c r="CE98" s="2" t="s">
        <v>250</v>
      </c>
      <c r="CF98" s="48"/>
    </row>
    <row r="99" spans="1:84" s="6" customFormat="1" ht="3" customHeight="1" x14ac:dyDescent="0.2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3"/>
      <c r="M99" s="53"/>
      <c r="N99" s="53"/>
      <c r="O99" s="54"/>
      <c r="P99" s="54"/>
    </row>
    <row r="100" spans="1:84" s="6" customFormat="1" ht="53.2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  <row r="101" spans="1:84" s="6" customFormat="1" ht="15" x14ac:dyDescent="0.25">
      <c r="A101" s="7"/>
      <c r="B101" s="7"/>
      <c r="C101" s="7"/>
      <c r="D101" s="7"/>
      <c r="E101" s="7"/>
      <c r="F101" s="7"/>
      <c r="G101" s="7"/>
      <c r="H101" s="19"/>
      <c r="I101" s="310"/>
      <c r="J101" s="310"/>
      <c r="K101" s="310"/>
      <c r="L101" s="7"/>
      <c r="M101" s="7"/>
      <c r="N101" s="7"/>
      <c r="O101" s="7"/>
      <c r="P101" s="7"/>
    </row>
    <row r="102" spans="1:84" s="6" customFormat="1" ht="1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  <row r="103" spans="1:84" s="6" customFormat="1" ht="1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</sheetData>
  <mergeCells count="99">
    <mergeCell ref="A98:I98"/>
    <mergeCell ref="I101:K101"/>
    <mergeCell ref="A93:I93"/>
    <mergeCell ref="A94:I94"/>
    <mergeCell ref="A95:I95"/>
    <mergeCell ref="A96:I96"/>
    <mergeCell ref="A97:I97"/>
    <mergeCell ref="A88:I88"/>
    <mergeCell ref="A89:I89"/>
    <mergeCell ref="A90:I90"/>
    <mergeCell ref="A91:I91"/>
    <mergeCell ref="A92:I92"/>
    <mergeCell ref="C83:E83"/>
    <mergeCell ref="C84:E84"/>
    <mergeCell ref="A85:I85"/>
    <mergeCell ref="A86:I86"/>
    <mergeCell ref="A87:I87"/>
    <mergeCell ref="C78:E78"/>
    <mergeCell ref="C79:E79"/>
    <mergeCell ref="A80:I80"/>
    <mergeCell ref="A81:P81"/>
    <mergeCell ref="C82:E82"/>
    <mergeCell ref="C73:E73"/>
    <mergeCell ref="C74:E74"/>
    <mergeCell ref="C75:E75"/>
    <mergeCell ref="A76:I76"/>
    <mergeCell ref="A77:P77"/>
    <mergeCell ref="C68:E68"/>
    <mergeCell ref="C69:E69"/>
    <mergeCell ref="C70:E70"/>
    <mergeCell ref="C71:E71"/>
    <mergeCell ref="A72:P72"/>
    <mergeCell ref="C63:E63"/>
    <mergeCell ref="C64:E64"/>
    <mergeCell ref="C65:E65"/>
    <mergeCell ref="C66:E66"/>
    <mergeCell ref="C67:E67"/>
    <mergeCell ref="C58:E58"/>
    <mergeCell ref="C59:E59"/>
    <mergeCell ref="A60:P60"/>
    <mergeCell ref="C61:E61"/>
    <mergeCell ref="C62:E62"/>
    <mergeCell ref="C53:E53"/>
    <mergeCell ref="C54:E54"/>
    <mergeCell ref="C55:E55"/>
    <mergeCell ref="C56:E56"/>
    <mergeCell ref="A57:P57"/>
    <mergeCell ref="C48:E48"/>
    <mergeCell ref="C49:E49"/>
    <mergeCell ref="A50:P50"/>
    <mergeCell ref="C51:E51"/>
    <mergeCell ref="C52:E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A36:P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E128"/>
  <sheetViews>
    <sheetView topLeftCell="A112"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3" width="103.28515625" style="2" hidden="1" customWidth="1"/>
    <col min="84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1" t="s">
        <v>429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304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305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305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2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10">
        <v>1632.164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92</v>
      </c>
      <c r="D17" s="23"/>
      <c r="E17" s="24">
        <v>1573.779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93</v>
      </c>
      <c r="D18" s="23"/>
      <c r="E18" s="24">
        <v>58.384999999999998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15</v>
      </c>
      <c r="C19" s="22"/>
      <c r="D19" s="23"/>
      <c r="E19" s="24">
        <v>278.88900000000001</v>
      </c>
      <c r="F19" s="25" t="s">
        <v>13</v>
      </c>
      <c r="H19" s="22"/>
      <c r="J19" s="22"/>
      <c r="K19" s="22"/>
      <c r="L19" s="22"/>
      <c r="M19" s="8"/>
      <c r="N19" s="27"/>
    </row>
    <row r="20" spans="1:80" s="6" customFormat="1" ht="12.75" customHeight="1" x14ac:dyDescent="0.25">
      <c r="B20" s="22" t="s">
        <v>16</v>
      </c>
      <c r="C20" s="22"/>
      <c r="D20" s="12"/>
      <c r="E20" s="28">
        <v>273.81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2.75" customHeight="1" x14ac:dyDescent="0.25">
      <c r="B21" s="22" t="s">
        <v>18</v>
      </c>
      <c r="C21" s="22"/>
      <c r="D21" s="12"/>
      <c r="E21" s="28">
        <v>74.41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5" x14ac:dyDescent="0.25">
      <c r="A22" s="7"/>
      <c r="B22" s="19" t="s">
        <v>19</v>
      </c>
      <c r="C22" s="19"/>
      <c r="D22" s="7"/>
      <c r="E22" s="292" t="s">
        <v>20</v>
      </c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BN22" s="21" t="s">
        <v>20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80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80" s="6" customFormat="1" ht="36" customHeight="1" x14ac:dyDescent="0.25">
      <c r="A24" s="293" t="s">
        <v>21</v>
      </c>
      <c r="B24" s="293" t="s">
        <v>22</v>
      </c>
      <c r="C24" s="293" t="s">
        <v>23</v>
      </c>
      <c r="D24" s="293"/>
      <c r="E24" s="293"/>
      <c r="F24" s="293" t="s">
        <v>24</v>
      </c>
      <c r="G24" s="294" t="s">
        <v>25</v>
      </c>
      <c r="H24" s="295"/>
      <c r="I24" s="293" t="s">
        <v>26</v>
      </c>
      <c r="J24" s="293"/>
      <c r="K24" s="293"/>
      <c r="L24" s="293"/>
      <c r="M24" s="293"/>
      <c r="N24" s="293"/>
      <c r="O24" s="293" t="s">
        <v>27</v>
      </c>
      <c r="P24" s="293" t="s">
        <v>28</v>
      </c>
    </row>
    <row r="25" spans="1:80" s="6" customFormat="1" ht="36.75" customHeight="1" x14ac:dyDescent="0.25">
      <c r="A25" s="293"/>
      <c r="B25" s="293"/>
      <c r="C25" s="293"/>
      <c r="D25" s="293"/>
      <c r="E25" s="293"/>
      <c r="F25" s="293"/>
      <c r="G25" s="296" t="s">
        <v>29</v>
      </c>
      <c r="H25" s="296" t="s">
        <v>30</v>
      </c>
      <c r="I25" s="293" t="s">
        <v>29</v>
      </c>
      <c r="J25" s="293" t="s">
        <v>31</v>
      </c>
      <c r="K25" s="298" t="s">
        <v>32</v>
      </c>
      <c r="L25" s="298"/>
      <c r="M25" s="298"/>
      <c r="N25" s="298"/>
      <c r="O25" s="293"/>
      <c r="P25" s="293"/>
    </row>
    <row r="26" spans="1:80" s="6" customFormat="1" ht="15" x14ac:dyDescent="0.25">
      <c r="A26" s="293"/>
      <c r="B26" s="293"/>
      <c r="C26" s="293"/>
      <c r="D26" s="293"/>
      <c r="E26" s="293"/>
      <c r="F26" s="293"/>
      <c r="G26" s="297"/>
      <c r="H26" s="297"/>
      <c r="I26" s="293"/>
      <c r="J26" s="293"/>
      <c r="K26" s="35" t="s">
        <v>33</v>
      </c>
      <c r="L26" s="35" t="s">
        <v>34</v>
      </c>
      <c r="M26" s="35" t="s">
        <v>35</v>
      </c>
      <c r="N26" s="35" t="s">
        <v>36</v>
      </c>
      <c r="O26" s="293"/>
      <c r="P26" s="293"/>
    </row>
    <row r="27" spans="1:80" s="6" customFormat="1" ht="15" x14ac:dyDescent="0.25">
      <c r="A27" s="34">
        <v>1</v>
      </c>
      <c r="B27" s="34">
        <v>2</v>
      </c>
      <c r="C27" s="298">
        <v>3</v>
      </c>
      <c r="D27" s="298"/>
      <c r="E27" s="298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80" s="6" customFormat="1" ht="15" x14ac:dyDescent="0.25">
      <c r="A28" s="299" t="s">
        <v>306</v>
      </c>
      <c r="B28" s="299"/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299"/>
      <c r="N28" s="299"/>
      <c r="O28" s="299"/>
      <c r="P28" s="299"/>
      <c r="BZ28" s="36" t="s">
        <v>306</v>
      </c>
    </row>
    <row r="29" spans="1:80" s="6" customFormat="1" ht="15" x14ac:dyDescent="0.25">
      <c r="A29" s="303" t="s">
        <v>307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BZ29" s="36"/>
      <c r="CA29" s="57" t="s">
        <v>307</v>
      </c>
    </row>
    <row r="30" spans="1:80" s="6" customFormat="1" ht="33.75" x14ac:dyDescent="0.25">
      <c r="A30" s="37" t="s">
        <v>38</v>
      </c>
      <c r="B30" s="38" t="s">
        <v>308</v>
      </c>
      <c r="C30" s="300" t="s">
        <v>309</v>
      </c>
      <c r="D30" s="301"/>
      <c r="E30" s="302"/>
      <c r="F30" s="37" t="s">
        <v>59</v>
      </c>
      <c r="G30" s="39"/>
      <c r="H30" s="45">
        <v>25</v>
      </c>
      <c r="I30" s="41">
        <v>998.82</v>
      </c>
      <c r="J30" s="41">
        <v>43998.79</v>
      </c>
      <c r="K30" s="41">
        <v>9341.24</v>
      </c>
      <c r="L30" s="41">
        <v>20623.39</v>
      </c>
      <c r="M30" s="41">
        <v>14034.16</v>
      </c>
      <c r="N30" s="42"/>
      <c r="O30" s="46">
        <v>13.2</v>
      </c>
      <c r="P30" s="46">
        <v>14.4</v>
      </c>
      <c r="BZ30" s="36"/>
      <c r="CA30" s="57"/>
      <c r="CB30" s="2" t="s">
        <v>309</v>
      </c>
    </row>
    <row r="31" spans="1:80" s="6" customFormat="1" ht="33.75" x14ac:dyDescent="0.25">
      <c r="A31" s="37" t="s">
        <v>42</v>
      </c>
      <c r="B31" s="38" t="s">
        <v>310</v>
      </c>
      <c r="C31" s="300" t="s">
        <v>311</v>
      </c>
      <c r="D31" s="301"/>
      <c r="E31" s="302"/>
      <c r="F31" s="37" t="s">
        <v>59</v>
      </c>
      <c r="G31" s="39"/>
      <c r="H31" s="45">
        <v>13</v>
      </c>
      <c r="I31" s="41">
        <v>276.10000000000002</v>
      </c>
      <c r="J31" s="41">
        <v>6123.83</v>
      </c>
      <c r="K31" s="41">
        <v>2759.91</v>
      </c>
      <c r="L31" s="41">
        <v>1547.23</v>
      </c>
      <c r="M31" s="41">
        <v>1816.69</v>
      </c>
      <c r="N31" s="42"/>
      <c r="O31" s="46">
        <v>3.9</v>
      </c>
      <c r="P31" s="43">
        <v>2.1800000000000002</v>
      </c>
      <c r="BZ31" s="36"/>
      <c r="CA31" s="57"/>
      <c r="CB31" s="2" t="s">
        <v>311</v>
      </c>
    </row>
    <row r="32" spans="1:80" s="6" customFormat="1" ht="33.75" x14ac:dyDescent="0.25">
      <c r="A32" s="37" t="s">
        <v>46</v>
      </c>
      <c r="B32" s="38" t="s">
        <v>312</v>
      </c>
      <c r="C32" s="300" t="s">
        <v>313</v>
      </c>
      <c r="D32" s="301"/>
      <c r="E32" s="302"/>
      <c r="F32" s="37" t="s">
        <v>59</v>
      </c>
      <c r="G32" s="39"/>
      <c r="H32" s="45">
        <v>5</v>
      </c>
      <c r="I32" s="41">
        <v>325.64999999999998</v>
      </c>
      <c r="J32" s="41">
        <v>2752.46</v>
      </c>
      <c r="K32" s="41">
        <v>1273.81</v>
      </c>
      <c r="L32" s="43">
        <v>680.1</v>
      </c>
      <c r="M32" s="43">
        <v>798.55</v>
      </c>
      <c r="N32" s="42"/>
      <c r="O32" s="46">
        <v>1.8</v>
      </c>
      <c r="P32" s="43">
        <v>0.96</v>
      </c>
      <c r="BZ32" s="36"/>
      <c r="CA32" s="57"/>
      <c r="CB32" s="2" t="s">
        <v>313</v>
      </c>
    </row>
    <row r="33" spans="1:80" s="6" customFormat="1" ht="15" x14ac:dyDescent="0.25">
      <c r="A33" s="303" t="s">
        <v>314</v>
      </c>
      <c r="B33" s="303"/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BZ33" s="36"/>
      <c r="CA33" s="57" t="s">
        <v>314</v>
      </c>
    </row>
    <row r="34" spans="1:80" s="6" customFormat="1" ht="45" x14ac:dyDescent="0.25">
      <c r="A34" s="37" t="s">
        <v>49</v>
      </c>
      <c r="B34" s="38" t="s">
        <v>315</v>
      </c>
      <c r="C34" s="300" t="s">
        <v>316</v>
      </c>
      <c r="D34" s="301"/>
      <c r="E34" s="302"/>
      <c r="F34" s="37" t="s">
        <v>122</v>
      </c>
      <c r="G34" s="39"/>
      <c r="H34" s="55">
        <v>0.67500000000000004</v>
      </c>
      <c r="I34" s="41">
        <v>19749.400000000001</v>
      </c>
      <c r="J34" s="41">
        <v>15870.57</v>
      </c>
      <c r="K34" s="41">
        <v>14124.14</v>
      </c>
      <c r="L34" s="43">
        <v>305.66000000000003</v>
      </c>
      <c r="M34" s="43">
        <v>134.75</v>
      </c>
      <c r="N34" s="41">
        <v>1306.02</v>
      </c>
      <c r="O34" s="43">
        <v>17.170000000000002</v>
      </c>
      <c r="P34" s="43">
        <v>0.16</v>
      </c>
      <c r="BZ34" s="36"/>
      <c r="CA34" s="57"/>
      <c r="CB34" s="2" t="s">
        <v>316</v>
      </c>
    </row>
    <row r="35" spans="1:80" s="6" customFormat="1" ht="22.5" x14ac:dyDescent="0.25">
      <c r="A35" s="37" t="s">
        <v>53</v>
      </c>
      <c r="B35" s="38" t="s">
        <v>317</v>
      </c>
      <c r="C35" s="300" t="s">
        <v>318</v>
      </c>
      <c r="D35" s="301"/>
      <c r="E35" s="302"/>
      <c r="F35" s="37" t="s">
        <v>130</v>
      </c>
      <c r="G35" s="39"/>
      <c r="H35" s="55">
        <v>0.13500000000000001</v>
      </c>
      <c r="I35" s="41">
        <v>121081.65</v>
      </c>
      <c r="J35" s="41">
        <v>16346.02</v>
      </c>
      <c r="K35" s="42"/>
      <c r="L35" s="42"/>
      <c r="M35" s="42"/>
      <c r="N35" s="41">
        <v>16346.02</v>
      </c>
      <c r="O35" s="44">
        <v>0</v>
      </c>
      <c r="P35" s="44">
        <v>0</v>
      </c>
      <c r="BZ35" s="36"/>
      <c r="CA35" s="57"/>
      <c r="CB35" s="2" t="s">
        <v>318</v>
      </c>
    </row>
    <row r="36" spans="1:80" s="6" customFormat="1" ht="15" x14ac:dyDescent="0.25">
      <c r="A36" s="303" t="s">
        <v>319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BZ36" s="36"/>
      <c r="CA36" s="57" t="s">
        <v>319</v>
      </c>
    </row>
    <row r="37" spans="1:80" s="6" customFormat="1" ht="33.75" x14ac:dyDescent="0.25">
      <c r="A37" s="37" t="s">
        <v>56</v>
      </c>
      <c r="B37" s="38" t="s">
        <v>320</v>
      </c>
      <c r="C37" s="300" t="s">
        <v>321</v>
      </c>
      <c r="D37" s="301"/>
      <c r="E37" s="302"/>
      <c r="F37" s="37" t="s">
        <v>59</v>
      </c>
      <c r="G37" s="39"/>
      <c r="H37" s="45">
        <v>13</v>
      </c>
      <c r="I37" s="41">
        <v>4710.42</v>
      </c>
      <c r="J37" s="41">
        <v>85867.06</v>
      </c>
      <c r="K37" s="41">
        <v>36596.33</v>
      </c>
      <c r="L37" s="41">
        <v>35554.559999999998</v>
      </c>
      <c r="M37" s="41">
        <v>12606.44</v>
      </c>
      <c r="N37" s="41">
        <v>1109.73</v>
      </c>
      <c r="O37" s="43">
        <v>47.74</v>
      </c>
      <c r="P37" s="43">
        <v>13.57</v>
      </c>
      <c r="BZ37" s="36"/>
      <c r="CA37" s="57"/>
      <c r="CB37" s="2" t="s">
        <v>321</v>
      </c>
    </row>
    <row r="38" spans="1:80" s="6" customFormat="1" ht="33.75" x14ac:dyDescent="0.25">
      <c r="A38" s="37" t="s">
        <v>60</v>
      </c>
      <c r="B38" s="38" t="s">
        <v>322</v>
      </c>
      <c r="C38" s="300" t="s">
        <v>323</v>
      </c>
      <c r="D38" s="301"/>
      <c r="E38" s="302"/>
      <c r="F38" s="37" t="s">
        <v>107</v>
      </c>
      <c r="G38" s="39"/>
      <c r="H38" s="40">
        <v>6.11</v>
      </c>
      <c r="I38" s="41">
        <v>35116.15</v>
      </c>
      <c r="J38" s="41">
        <v>214559.68</v>
      </c>
      <c r="K38" s="42"/>
      <c r="L38" s="42"/>
      <c r="M38" s="42"/>
      <c r="N38" s="41">
        <v>214559.68</v>
      </c>
      <c r="O38" s="44">
        <v>0</v>
      </c>
      <c r="P38" s="44">
        <v>0</v>
      </c>
      <c r="BZ38" s="36"/>
      <c r="CA38" s="57"/>
      <c r="CB38" s="2" t="s">
        <v>323</v>
      </c>
    </row>
    <row r="39" spans="1:80" s="6" customFormat="1" ht="33.75" x14ac:dyDescent="0.25">
      <c r="A39" s="37" t="s">
        <v>63</v>
      </c>
      <c r="B39" s="38" t="s">
        <v>324</v>
      </c>
      <c r="C39" s="300" t="s">
        <v>325</v>
      </c>
      <c r="D39" s="301"/>
      <c r="E39" s="302"/>
      <c r="F39" s="37" t="s">
        <v>59</v>
      </c>
      <c r="G39" s="39"/>
      <c r="H39" s="45">
        <v>3</v>
      </c>
      <c r="I39" s="41">
        <v>9999.26</v>
      </c>
      <c r="J39" s="41">
        <v>42650.34</v>
      </c>
      <c r="K39" s="41">
        <v>16504.23</v>
      </c>
      <c r="L39" s="41">
        <v>19185.810000000001</v>
      </c>
      <c r="M39" s="41">
        <v>6704.21</v>
      </c>
      <c r="N39" s="43">
        <v>256.08999999999997</v>
      </c>
      <c r="O39" s="43">
        <v>21.53</v>
      </c>
      <c r="P39" s="46">
        <v>7.2</v>
      </c>
      <c r="BZ39" s="36"/>
      <c r="CA39" s="57"/>
      <c r="CB39" s="2" t="s">
        <v>325</v>
      </c>
    </row>
    <row r="40" spans="1:80" s="6" customFormat="1" ht="15" x14ac:dyDescent="0.25">
      <c r="A40" s="37" t="s">
        <v>66</v>
      </c>
      <c r="B40" s="38" t="s">
        <v>326</v>
      </c>
      <c r="C40" s="300" t="s">
        <v>327</v>
      </c>
      <c r="D40" s="301"/>
      <c r="E40" s="302"/>
      <c r="F40" s="37" t="s">
        <v>59</v>
      </c>
      <c r="G40" s="39"/>
      <c r="H40" s="45">
        <v>3</v>
      </c>
      <c r="I40" s="41">
        <v>1755.96</v>
      </c>
      <c r="J40" s="41">
        <v>5267.88</v>
      </c>
      <c r="K40" s="42"/>
      <c r="L40" s="42"/>
      <c r="M40" s="42"/>
      <c r="N40" s="41">
        <v>5267.88</v>
      </c>
      <c r="O40" s="44">
        <v>0</v>
      </c>
      <c r="P40" s="44">
        <v>0</v>
      </c>
      <c r="BZ40" s="36"/>
      <c r="CA40" s="57"/>
      <c r="CB40" s="2" t="s">
        <v>327</v>
      </c>
    </row>
    <row r="41" spans="1:80" s="6" customFormat="1" ht="33.75" x14ac:dyDescent="0.25">
      <c r="A41" s="37" t="s">
        <v>70</v>
      </c>
      <c r="B41" s="38" t="s">
        <v>322</v>
      </c>
      <c r="C41" s="300" t="s">
        <v>323</v>
      </c>
      <c r="D41" s="301"/>
      <c r="E41" s="302"/>
      <c r="F41" s="37" t="s">
        <v>107</v>
      </c>
      <c r="G41" s="39"/>
      <c r="H41" s="40">
        <v>2.82</v>
      </c>
      <c r="I41" s="41">
        <v>35116.15</v>
      </c>
      <c r="J41" s="41">
        <v>99027.54</v>
      </c>
      <c r="K41" s="42"/>
      <c r="L41" s="42"/>
      <c r="M41" s="42"/>
      <c r="N41" s="41">
        <v>99027.54</v>
      </c>
      <c r="O41" s="44">
        <v>0</v>
      </c>
      <c r="P41" s="44">
        <v>0</v>
      </c>
      <c r="BZ41" s="36"/>
      <c r="CA41" s="57"/>
      <c r="CB41" s="2" t="s">
        <v>323</v>
      </c>
    </row>
    <row r="42" spans="1:80" s="6" customFormat="1" ht="33.75" x14ac:dyDescent="0.25">
      <c r="A42" s="37" t="s">
        <v>123</v>
      </c>
      <c r="B42" s="38" t="s">
        <v>328</v>
      </c>
      <c r="C42" s="300" t="s">
        <v>329</v>
      </c>
      <c r="D42" s="301"/>
      <c r="E42" s="302"/>
      <c r="F42" s="37" t="s">
        <v>59</v>
      </c>
      <c r="G42" s="39"/>
      <c r="H42" s="45">
        <v>2</v>
      </c>
      <c r="I42" s="41">
        <v>15617.09</v>
      </c>
      <c r="J42" s="41">
        <v>44629.919999999998</v>
      </c>
      <c r="K42" s="41">
        <v>16559.419999999998</v>
      </c>
      <c r="L42" s="41">
        <v>20716.73</v>
      </c>
      <c r="M42" s="41">
        <v>7183.03</v>
      </c>
      <c r="N42" s="43">
        <v>170.74</v>
      </c>
      <c r="O42" s="46">
        <v>21.6</v>
      </c>
      <c r="P42" s="46">
        <v>7.7</v>
      </c>
      <c r="BZ42" s="36"/>
      <c r="CA42" s="57"/>
      <c r="CB42" s="2" t="s">
        <v>329</v>
      </c>
    </row>
    <row r="43" spans="1:80" s="6" customFormat="1" ht="15" x14ac:dyDescent="0.25">
      <c r="A43" s="37" t="s">
        <v>127</v>
      </c>
      <c r="B43" s="38" t="s">
        <v>326</v>
      </c>
      <c r="C43" s="300" t="s">
        <v>327</v>
      </c>
      <c r="D43" s="301"/>
      <c r="E43" s="302"/>
      <c r="F43" s="37" t="s">
        <v>59</v>
      </c>
      <c r="G43" s="39"/>
      <c r="H43" s="45">
        <v>4</v>
      </c>
      <c r="I43" s="41">
        <v>1755.96</v>
      </c>
      <c r="J43" s="41">
        <v>7023.84</v>
      </c>
      <c r="K43" s="42"/>
      <c r="L43" s="42"/>
      <c r="M43" s="42"/>
      <c r="N43" s="41">
        <v>7023.84</v>
      </c>
      <c r="O43" s="44">
        <v>0</v>
      </c>
      <c r="P43" s="44">
        <v>0</v>
      </c>
      <c r="BZ43" s="36"/>
      <c r="CA43" s="57"/>
      <c r="CB43" s="2" t="s">
        <v>327</v>
      </c>
    </row>
    <row r="44" spans="1:80" s="6" customFormat="1" ht="33.75" x14ac:dyDescent="0.25">
      <c r="A44" s="37" t="s">
        <v>131</v>
      </c>
      <c r="B44" s="38" t="s">
        <v>322</v>
      </c>
      <c r="C44" s="300" t="s">
        <v>323</v>
      </c>
      <c r="D44" s="301"/>
      <c r="E44" s="302"/>
      <c r="F44" s="37" t="s">
        <v>107</v>
      </c>
      <c r="G44" s="39"/>
      <c r="H44" s="40">
        <v>2.82</v>
      </c>
      <c r="I44" s="41">
        <v>35116.15</v>
      </c>
      <c r="J44" s="41">
        <v>99027.54</v>
      </c>
      <c r="K44" s="42"/>
      <c r="L44" s="42"/>
      <c r="M44" s="42"/>
      <c r="N44" s="41">
        <v>99027.54</v>
      </c>
      <c r="O44" s="44">
        <v>0</v>
      </c>
      <c r="P44" s="44">
        <v>0</v>
      </c>
      <c r="BZ44" s="36"/>
      <c r="CA44" s="57"/>
      <c r="CB44" s="2" t="s">
        <v>323</v>
      </c>
    </row>
    <row r="45" spans="1:80" s="6" customFormat="1" ht="15" x14ac:dyDescent="0.25">
      <c r="A45" s="303" t="s">
        <v>330</v>
      </c>
      <c r="B45" s="303"/>
      <c r="C45" s="303"/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BZ45" s="36"/>
      <c r="CA45" s="57" t="s">
        <v>330</v>
      </c>
    </row>
    <row r="46" spans="1:80" s="6" customFormat="1" ht="45" x14ac:dyDescent="0.25">
      <c r="A46" s="37" t="s">
        <v>134</v>
      </c>
      <c r="B46" s="38" t="s">
        <v>331</v>
      </c>
      <c r="C46" s="300" t="s">
        <v>332</v>
      </c>
      <c r="D46" s="301"/>
      <c r="E46" s="302"/>
      <c r="F46" s="37" t="s">
        <v>333</v>
      </c>
      <c r="G46" s="39"/>
      <c r="H46" s="40">
        <v>0.42</v>
      </c>
      <c r="I46" s="41">
        <v>93247.14</v>
      </c>
      <c r="J46" s="41">
        <v>57539.33</v>
      </c>
      <c r="K46" s="41">
        <v>39046.400000000001</v>
      </c>
      <c r="L46" s="41">
        <v>7950.17</v>
      </c>
      <c r="M46" s="41">
        <v>10542.76</v>
      </c>
      <c r="N46" s="42"/>
      <c r="O46" s="43">
        <v>47.94</v>
      </c>
      <c r="P46" s="43">
        <v>12.54</v>
      </c>
      <c r="BZ46" s="36"/>
      <c r="CA46" s="57"/>
      <c r="CB46" s="2" t="s">
        <v>332</v>
      </c>
    </row>
    <row r="47" spans="1:80" s="6" customFormat="1" ht="33.75" x14ac:dyDescent="0.25">
      <c r="A47" s="37" t="s">
        <v>137</v>
      </c>
      <c r="B47" s="38" t="s">
        <v>334</v>
      </c>
      <c r="C47" s="300" t="s">
        <v>335</v>
      </c>
      <c r="D47" s="301"/>
      <c r="E47" s="302"/>
      <c r="F47" s="37" t="s">
        <v>59</v>
      </c>
      <c r="G47" s="39"/>
      <c r="H47" s="45">
        <v>5</v>
      </c>
      <c r="I47" s="41">
        <v>1739.14</v>
      </c>
      <c r="J47" s="41">
        <v>12630.77</v>
      </c>
      <c r="K47" s="41">
        <v>8860.33</v>
      </c>
      <c r="L47" s="41">
        <v>1574.44</v>
      </c>
      <c r="M47" s="41">
        <v>2196</v>
      </c>
      <c r="N47" s="42"/>
      <c r="O47" s="43">
        <v>10.86</v>
      </c>
      <c r="P47" s="43">
        <v>2.64</v>
      </c>
      <c r="BZ47" s="36"/>
      <c r="CA47" s="57"/>
      <c r="CB47" s="2" t="s">
        <v>335</v>
      </c>
    </row>
    <row r="48" spans="1:80" s="6" customFormat="1" ht="22.5" x14ac:dyDescent="0.25">
      <c r="A48" s="37" t="s">
        <v>140</v>
      </c>
      <c r="B48" s="38" t="s">
        <v>336</v>
      </c>
      <c r="C48" s="300" t="s">
        <v>337</v>
      </c>
      <c r="D48" s="301"/>
      <c r="E48" s="302"/>
      <c r="F48" s="37" t="s">
        <v>333</v>
      </c>
      <c r="G48" s="39"/>
      <c r="H48" s="56">
        <v>0.4284</v>
      </c>
      <c r="I48" s="41">
        <v>342993.84</v>
      </c>
      <c r="J48" s="41">
        <v>146938.56</v>
      </c>
      <c r="K48" s="42"/>
      <c r="L48" s="42"/>
      <c r="M48" s="42"/>
      <c r="N48" s="41">
        <v>146938.56</v>
      </c>
      <c r="O48" s="44">
        <v>0</v>
      </c>
      <c r="P48" s="44">
        <v>0</v>
      </c>
      <c r="BZ48" s="36"/>
      <c r="CA48" s="57"/>
      <c r="CB48" s="2" t="s">
        <v>337</v>
      </c>
    </row>
    <row r="49" spans="1:80" s="6" customFormat="1" ht="33.75" x14ac:dyDescent="0.25">
      <c r="A49" s="37" t="s">
        <v>147</v>
      </c>
      <c r="B49" s="38" t="s">
        <v>338</v>
      </c>
      <c r="C49" s="300" t="s">
        <v>339</v>
      </c>
      <c r="D49" s="301"/>
      <c r="E49" s="302"/>
      <c r="F49" s="37" t="s">
        <v>115</v>
      </c>
      <c r="G49" s="39"/>
      <c r="H49" s="56">
        <v>0.10920000000000001</v>
      </c>
      <c r="I49" s="41">
        <v>77814.259999999995</v>
      </c>
      <c r="J49" s="41">
        <v>8497.32</v>
      </c>
      <c r="K49" s="42"/>
      <c r="L49" s="42"/>
      <c r="M49" s="42"/>
      <c r="N49" s="41">
        <v>8497.32</v>
      </c>
      <c r="O49" s="44">
        <v>0</v>
      </c>
      <c r="P49" s="44">
        <v>0</v>
      </c>
      <c r="BZ49" s="36"/>
      <c r="CA49" s="57"/>
      <c r="CB49" s="2" t="s">
        <v>339</v>
      </c>
    </row>
    <row r="50" spans="1:80" s="6" customFormat="1" ht="22.5" x14ac:dyDescent="0.25">
      <c r="A50" s="37" t="s">
        <v>151</v>
      </c>
      <c r="B50" s="38" t="s">
        <v>340</v>
      </c>
      <c r="C50" s="300" t="s">
        <v>341</v>
      </c>
      <c r="D50" s="301"/>
      <c r="E50" s="302"/>
      <c r="F50" s="37" t="s">
        <v>115</v>
      </c>
      <c r="G50" s="39"/>
      <c r="H50" s="56">
        <v>0.2016</v>
      </c>
      <c r="I50" s="41">
        <v>18998.68</v>
      </c>
      <c r="J50" s="41">
        <v>3830.13</v>
      </c>
      <c r="K50" s="42"/>
      <c r="L50" s="42"/>
      <c r="M50" s="42"/>
      <c r="N50" s="41">
        <v>3830.13</v>
      </c>
      <c r="O50" s="44">
        <v>0</v>
      </c>
      <c r="P50" s="44">
        <v>0</v>
      </c>
      <c r="BZ50" s="36"/>
      <c r="CA50" s="57"/>
      <c r="CB50" s="2" t="s">
        <v>341</v>
      </c>
    </row>
    <row r="51" spans="1:80" s="6" customFormat="1" ht="15" x14ac:dyDescent="0.25">
      <c r="A51" s="37" t="s">
        <v>155</v>
      </c>
      <c r="B51" s="38" t="s">
        <v>342</v>
      </c>
      <c r="C51" s="300" t="s">
        <v>343</v>
      </c>
      <c r="D51" s="301"/>
      <c r="E51" s="302"/>
      <c r="F51" s="37" t="s">
        <v>115</v>
      </c>
      <c r="G51" s="39"/>
      <c r="H51" s="56">
        <v>5.04E-2</v>
      </c>
      <c r="I51" s="41">
        <v>19357.060000000001</v>
      </c>
      <c r="J51" s="43">
        <v>975.6</v>
      </c>
      <c r="K51" s="42"/>
      <c r="L51" s="42"/>
      <c r="M51" s="42"/>
      <c r="N51" s="43">
        <v>975.6</v>
      </c>
      <c r="O51" s="44">
        <v>0</v>
      </c>
      <c r="P51" s="44">
        <v>0</v>
      </c>
      <c r="BZ51" s="36"/>
      <c r="CA51" s="57"/>
      <c r="CB51" s="2" t="s">
        <v>343</v>
      </c>
    </row>
    <row r="52" spans="1:80" s="6" customFormat="1" ht="78.75" x14ac:dyDescent="0.25">
      <c r="A52" s="37" t="s">
        <v>158</v>
      </c>
      <c r="B52" s="38" t="s">
        <v>344</v>
      </c>
      <c r="C52" s="300" t="s">
        <v>345</v>
      </c>
      <c r="D52" s="301"/>
      <c r="E52" s="302"/>
      <c r="F52" s="37" t="s">
        <v>214</v>
      </c>
      <c r="G52" s="39"/>
      <c r="H52" s="45">
        <v>11</v>
      </c>
      <c r="I52" s="41">
        <v>732.22</v>
      </c>
      <c r="J52" s="41">
        <v>8054.42</v>
      </c>
      <c r="K52" s="42"/>
      <c r="L52" s="42"/>
      <c r="M52" s="42"/>
      <c r="N52" s="41">
        <v>8054.42</v>
      </c>
      <c r="O52" s="44">
        <v>0</v>
      </c>
      <c r="P52" s="44">
        <v>0</v>
      </c>
      <c r="BZ52" s="36"/>
      <c r="CA52" s="57"/>
      <c r="CB52" s="2" t="s">
        <v>345</v>
      </c>
    </row>
    <row r="53" spans="1:80" s="6" customFormat="1" ht="22.5" x14ac:dyDescent="0.25">
      <c r="A53" s="37" t="s">
        <v>162</v>
      </c>
      <c r="B53" s="38" t="s">
        <v>346</v>
      </c>
      <c r="C53" s="300" t="s">
        <v>347</v>
      </c>
      <c r="D53" s="301"/>
      <c r="E53" s="302"/>
      <c r="F53" s="37" t="s">
        <v>115</v>
      </c>
      <c r="G53" s="39"/>
      <c r="H53" s="59">
        <v>0.1</v>
      </c>
      <c r="I53" s="41">
        <v>2413.4499999999998</v>
      </c>
      <c r="J53" s="43">
        <v>241.35</v>
      </c>
      <c r="K53" s="42"/>
      <c r="L53" s="42"/>
      <c r="M53" s="42"/>
      <c r="N53" s="43">
        <v>241.35</v>
      </c>
      <c r="O53" s="44">
        <v>0</v>
      </c>
      <c r="P53" s="44">
        <v>0</v>
      </c>
      <c r="BZ53" s="36"/>
      <c r="CA53" s="57"/>
      <c r="CB53" s="2" t="s">
        <v>347</v>
      </c>
    </row>
    <row r="54" spans="1:80" s="6" customFormat="1" ht="22.5" x14ac:dyDescent="0.25">
      <c r="A54" s="37" t="s">
        <v>165</v>
      </c>
      <c r="B54" s="38" t="s">
        <v>348</v>
      </c>
      <c r="C54" s="300" t="s">
        <v>349</v>
      </c>
      <c r="D54" s="301"/>
      <c r="E54" s="302"/>
      <c r="F54" s="37" t="s">
        <v>171</v>
      </c>
      <c r="G54" s="39"/>
      <c r="H54" s="59">
        <v>7.1</v>
      </c>
      <c r="I54" s="41">
        <v>92.39</v>
      </c>
      <c r="J54" s="43">
        <v>655.97</v>
      </c>
      <c r="K54" s="42"/>
      <c r="L54" s="42"/>
      <c r="M54" s="42"/>
      <c r="N54" s="43">
        <v>655.97</v>
      </c>
      <c r="O54" s="44">
        <v>0</v>
      </c>
      <c r="P54" s="44">
        <v>0</v>
      </c>
      <c r="BZ54" s="36"/>
      <c r="CA54" s="57"/>
      <c r="CB54" s="2" t="s">
        <v>349</v>
      </c>
    </row>
    <row r="55" spans="1:80" s="6" customFormat="1" ht="45" x14ac:dyDescent="0.25">
      <c r="A55" s="37" t="s">
        <v>168</v>
      </c>
      <c r="B55" s="38" t="s">
        <v>350</v>
      </c>
      <c r="C55" s="300" t="s">
        <v>351</v>
      </c>
      <c r="D55" s="301"/>
      <c r="E55" s="302"/>
      <c r="F55" s="37" t="s">
        <v>115</v>
      </c>
      <c r="G55" s="39"/>
      <c r="H55" s="55">
        <v>4.2000000000000003E-2</v>
      </c>
      <c r="I55" s="41">
        <v>20278.62</v>
      </c>
      <c r="J55" s="43">
        <v>851.7</v>
      </c>
      <c r="K55" s="42"/>
      <c r="L55" s="42"/>
      <c r="M55" s="42"/>
      <c r="N55" s="43">
        <v>851.7</v>
      </c>
      <c r="O55" s="44">
        <v>0</v>
      </c>
      <c r="P55" s="44">
        <v>0</v>
      </c>
      <c r="BZ55" s="36"/>
      <c r="CA55" s="57"/>
      <c r="CB55" s="2" t="s">
        <v>351</v>
      </c>
    </row>
    <row r="56" spans="1:80" s="6" customFormat="1" ht="45" x14ac:dyDescent="0.25">
      <c r="A56" s="37" t="s">
        <v>172</v>
      </c>
      <c r="B56" s="38" t="s">
        <v>352</v>
      </c>
      <c r="C56" s="300" t="s">
        <v>353</v>
      </c>
      <c r="D56" s="301"/>
      <c r="E56" s="302"/>
      <c r="F56" s="37" t="s">
        <v>59</v>
      </c>
      <c r="G56" s="39"/>
      <c r="H56" s="40">
        <v>1.34</v>
      </c>
      <c r="I56" s="41">
        <v>3440.74</v>
      </c>
      <c r="J56" s="41">
        <v>4610.59</v>
      </c>
      <c r="K56" s="42"/>
      <c r="L56" s="42"/>
      <c r="M56" s="42"/>
      <c r="N56" s="41">
        <v>4610.59</v>
      </c>
      <c r="O56" s="44">
        <v>0</v>
      </c>
      <c r="P56" s="44">
        <v>0</v>
      </c>
      <c r="BZ56" s="36"/>
      <c r="CA56" s="57"/>
      <c r="CB56" s="2" t="s">
        <v>353</v>
      </c>
    </row>
    <row r="57" spans="1:80" s="6" customFormat="1" ht="22.5" x14ac:dyDescent="0.25">
      <c r="A57" s="37" t="s">
        <v>176</v>
      </c>
      <c r="B57" s="38" t="s">
        <v>354</v>
      </c>
      <c r="C57" s="300" t="s">
        <v>355</v>
      </c>
      <c r="D57" s="301"/>
      <c r="E57" s="302"/>
      <c r="F57" s="37" t="s">
        <v>115</v>
      </c>
      <c r="G57" s="39"/>
      <c r="H57" s="40">
        <v>0.45</v>
      </c>
      <c r="I57" s="41">
        <v>2870.96</v>
      </c>
      <c r="J57" s="41">
        <v>1291.93</v>
      </c>
      <c r="K57" s="42"/>
      <c r="L57" s="42"/>
      <c r="M57" s="42"/>
      <c r="N57" s="41">
        <v>1291.93</v>
      </c>
      <c r="O57" s="44">
        <v>0</v>
      </c>
      <c r="P57" s="44">
        <v>0</v>
      </c>
      <c r="BZ57" s="36"/>
      <c r="CA57" s="57"/>
      <c r="CB57" s="2" t="s">
        <v>355</v>
      </c>
    </row>
    <row r="58" spans="1:80" s="6" customFormat="1" ht="33.75" x14ac:dyDescent="0.25">
      <c r="A58" s="37" t="s">
        <v>180</v>
      </c>
      <c r="B58" s="38" t="s">
        <v>356</v>
      </c>
      <c r="C58" s="300" t="s">
        <v>357</v>
      </c>
      <c r="D58" s="301"/>
      <c r="E58" s="302"/>
      <c r="F58" s="37" t="s">
        <v>171</v>
      </c>
      <c r="G58" s="39"/>
      <c r="H58" s="55">
        <v>0.33600000000000002</v>
      </c>
      <c r="I58" s="41">
        <v>6726.78</v>
      </c>
      <c r="J58" s="41">
        <v>2260.1999999999998</v>
      </c>
      <c r="K58" s="42"/>
      <c r="L58" s="42"/>
      <c r="M58" s="42"/>
      <c r="N58" s="41">
        <v>2260.1999999999998</v>
      </c>
      <c r="O58" s="44">
        <v>0</v>
      </c>
      <c r="P58" s="44">
        <v>0</v>
      </c>
      <c r="BZ58" s="36"/>
      <c r="CA58" s="57"/>
      <c r="CB58" s="2" t="s">
        <v>357</v>
      </c>
    </row>
    <row r="59" spans="1:80" s="6" customFormat="1" ht="33.75" x14ac:dyDescent="0.25">
      <c r="A59" s="37" t="s">
        <v>184</v>
      </c>
      <c r="B59" s="38" t="s">
        <v>358</v>
      </c>
      <c r="C59" s="300" t="s">
        <v>359</v>
      </c>
      <c r="D59" s="301"/>
      <c r="E59" s="302"/>
      <c r="F59" s="37" t="s">
        <v>171</v>
      </c>
      <c r="G59" s="39"/>
      <c r="H59" s="55">
        <v>0.16800000000000001</v>
      </c>
      <c r="I59" s="41">
        <v>5052.91</v>
      </c>
      <c r="J59" s="43">
        <v>848.89</v>
      </c>
      <c r="K59" s="42"/>
      <c r="L59" s="42"/>
      <c r="M59" s="42"/>
      <c r="N59" s="43">
        <v>848.89</v>
      </c>
      <c r="O59" s="44">
        <v>0</v>
      </c>
      <c r="P59" s="44">
        <v>0</v>
      </c>
      <c r="BZ59" s="36"/>
      <c r="CA59" s="57"/>
      <c r="CB59" s="2" t="s">
        <v>359</v>
      </c>
    </row>
    <row r="60" spans="1:80" s="6" customFormat="1" ht="15" x14ac:dyDescent="0.25">
      <c r="A60" s="37" t="s">
        <v>187</v>
      </c>
      <c r="B60" s="38" t="s">
        <v>360</v>
      </c>
      <c r="C60" s="300" t="s">
        <v>361</v>
      </c>
      <c r="D60" s="301"/>
      <c r="E60" s="302"/>
      <c r="F60" s="37" t="s">
        <v>59</v>
      </c>
      <c r="G60" s="39"/>
      <c r="H60" s="45">
        <v>1</v>
      </c>
      <c r="I60" s="41">
        <v>94.48</v>
      </c>
      <c r="J60" s="43">
        <v>94.48</v>
      </c>
      <c r="K60" s="42"/>
      <c r="L60" s="42"/>
      <c r="M60" s="42"/>
      <c r="N60" s="43">
        <v>94.48</v>
      </c>
      <c r="O60" s="44">
        <v>0</v>
      </c>
      <c r="P60" s="44">
        <v>0</v>
      </c>
      <c r="BZ60" s="36"/>
      <c r="CA60" s="57"/>
      <c r="CB60" s="2" t="s">
        <v>361</v>
      </c>
    </row>
    <row r="61" spans="1:80" s="6" customFormat="1" ht="45" x14ac:dyDescent="0.25">
      <c r="A61" s="37" t="s">
        <v>190</v>
      </c>
      <c r="B61" s="38" t="s">
        <v>362</v>
      </c>
      <c r="C61" s="300" t="s">
        <v>363</v>
      </c>
      <c r="D61" s="301"/>
      <c r="E61" s="302"/>
      <c r="F61" s="37" t="s">
        <v>364</v>
      </c>
      <c r="G61" s="39"/>
      <c r="H61" s="59">
        <v>12.6</v>
      </c>
      <c r="I61" s="41">
        <v>1111</v>
      </c>
      <c r="J61" s="41">
        <v>21326.12</v>
      </c>
      <c r="K61" s="41">
        <v>13535.37</v>
      </c>
      <c r="L61" s="41">
        <v>3262.99</v>
      </c>
      <c r="M61" s="41">
        <v>4527.76</v>
      </c>
      <c r="N61" s="42"/>
      <c r="O61" s="43">
        <v>17.239999999999998</v>
      </c>
      <c r="P61" s="43">
        <v>5.44</v>
      </c>
      <c r="BZ61" s="36"/>
      <c r="CA61" s="57"/>
      <c r="CB61" s="2" t="s">
        <v>363</v>
      </c>
    </row>
    <row r="62" spans="1:80" s="6" customFormat="1" ht="22.5" x14ac:dyDescent="0.25">
      <c r="A62" s="37" t="s">
        <v>191</v>
      </c>
      <c r="B62" s="38" t="s">
        <v>365</v>
      </c>
      <c r="C62" s="300" t="s">
        <v>366</v>
      </c>
      <c r="D62" s="301"/>
      <c r="E62" s="302"/>
      <c r="F62" s="37" t="s">
        <v>333</v>
      </c>
      <c r="G62" s="39"/>
      <c r="H62" s="60">
        <v>0.25703999999999999</v>
      </c>
      <c r="I62" s="41">
        <v>46398.02</v>
      </c>
      <c r="J62" s="41">
        <v>11926.15</v>
      </c>
      <c r="K62" s="42"/>
      <c r="L62" s="42"/>
      <c r="M62" s="42"/>
      <c r="N62" s="41">
        <v>11926.15</v>
      </c>
      <c r="O62" s="44">
        <v>0</v>
      </c>
      <c r="P62" s="44">
        <v>0</v>
      </c>
      <c r="BZ62" s="36"/>
      <c r="CA62" s="57"/>
      <c r="CB62" s="2" t="s">
        <v>366</v>
      </c>
    </row>
    <row r="63" spans="1:80" s="6" customFormat="1" ht="33.75" x14ac:dyDescent="0.25">
      <c r="A63" s="37" t="s">
        <v>195</v>
      </c>
      <c r="B63" s="38" t="s">
        <v>338</v>
      </c>
      <c r="C63" s="300" t="s">
        <v>339</v>
      </c>
      <c r="D63" s="301"/>
      <c r="E63" s="302"/>
      <c r="F63" s="37" t="s">
        <v>115</v>
      </c>
      <c r="G63" s="39"/>
      <c r="H63" s="55">
        <v>0.252</v>
      </c>
      <c r="I63" s="41">
        <v>77814.259999999995</v>
      </c>
      <c r="J63" s="41">
        <v>19609.189999999999</v>
      </c>
      <c r="K63" s="42"/>
      <c r="L63" s="42"/>
      <c r="M63" s="42"/>
      <c r="N63" s="41">
        <v>19609.189999999999</v>
      </c>
      <c r="O63" s="44">
        <v>0</v>
      </c>
      <c r="P63" s="44">
        <v>0</v>
      </c>
      <c r="BZ63" s="36"/>
      <c r="CA63" s="57"/>
      <c r="CB63" s="2" t="s">
        <v>339</v>
      </c>
    </row>
    <row r="64" spans="1:80" s="6" customFormat="1" ht="22.5" x14ac:dyDescent="0.25">
      <c r="A64" s="37" t="s">
        <v>198</v>
      </c>
      <c r="B64" s="38" t="s">
        <v>340</v>
      </c>
      <c r="C64" s="300" t="s">
        <v>341</v>
      </c>
      <c r="D64" s="301"/>
      <c r="E64" s="302"/>
      <c r="F64" s="37" t="s">
        <v>115</v>
      </c>
      <c r="G64" s="39"/>
      <c r="H64" s="55">
        <v>0.504</v>
      </c>
      <c r="I64" s="41">
        <v>18998.68</v>
      </c>
      <c r="J64" s="41">
        <v>9575.33</v>
      </c>
      <c r="K64" s="42"/>
      <c r="L64" s="42"/>
      <c r="M64" s="42"/>
      <c r="N64" s="41">
        <v>9575.33</v>
      </c>
      <c r="O64" s="44">
        <v>0</v>
      </c>
      <c r="P64" s="44">
        <v>0</v>
      </c>
      <c r="BZ64" s="36"/>
      <c r="CA64" s="57"/>
      <c r="CB64" s="2" t="s">
        <v>341</v>
      </c>
    </row>
    <row r="65" spans="1:80" s="6" customFormat="1" ht="22.5" x14ac:dyDescent="0.25">
      <c r="A65" s="37" t="s">
        <v>201</v>
      </c>
      <c r="B65" s="38" t="s">
        <v>346</v>
      </c>
      <c r="C65" s="300" t="s">
        <v>347</v>
      </c>
      <c r="D65" s="301"/>
      <c r="E65" s="302"/>
      <c r="F65" s="37" t="s">
        <v>115</v>
      </c>
      <c r="G65" s="39"/>
      <c r="H65" s="55">
        <v>0.252</v>
      </c>
      <c r="I65" s="41">
        <v>2413.4499999999998</v>
      </c>
      <c r="J65" s="43">
        <v>608.19000000000005</v>
      </c>
      <c r="K65" s="42"/>
      <c r="L65" s="42"/>
      <c r="M65" s="42"/>
      <c r="N65" s="43">
        <v>608.19000000000005</v>
      </c>
      <c r="O65" s="44">
        <v>0</v>
      </c>
      <c r="P65" s="44">
        <v>0</v>
      </c>
      <c r="BZ65" s="36"/>
      <c r="CA65" s="57"/>
      <c r="CB65" s="2" t="s">
        <v>347</v>
      </c>
    </row>
    <row r="66" spans="1:80" s="6" customFormat="1" ht="22.5" x14ac:dyDescent="0.25">
      <c r="A66" s="37" t="s">
        <v>204</v>
      </c>
      <c r="B66" s="38" t="s">
        <v>348</v>
      </c>
      <c r="C66" s="300" t="s">
        <v>349</v>
      </c>
      <c r="D66" s="301"/>
      <c r="E66" s="302"/>
      <c r="F66" s="37" t="s">
        <v>171</v>
      </c>
      <c r="G66" s="39"/>
      <c r="H66" s="40">
        <v>5.04</v>
      </c>
      <c r="I66" s="41">
        <v>92.39</v>
      </c>
      <c r="J66" s="43">
        <v>465.65</v>
      </c>
      <c r="K66" s="42"/>
      <c r="L66" s="42"/>
      <c r="M66" s="42"/>
      <c r="N66" s="43">
        <v>465.65</v>
      </c>
      <c r="O66" s="44">
        <v>0</v>
      </c>
      <c r="P66" s="44">
        <v>0</v>
      </c>
      <c r="BZ66" s="36"/>
      <c r="CA66" s="57"/>
      <c r="CB66" s="2" t="s">
        <v>349</v>
      </c>
    </row>
    <row r="67" spans="1:80" s="6" customFormat="1" ht="22.5" x14ac:dyDescent="0.25">
      <c r="A67" s="37" t="s">
        <v>208</v>
      </c>
      <c r="B67" s="38" t="s">
        <v>354</v>
      </c>
      <c r="C67" s="300" t="s">
        <v>355</v>
      </c>
      <c r="D67" s="301"/>
      <c r="E67" s="302"/>
      <c r="F67" s="37" t="s">
        <v>115</v>
      </c>
      <c r="G67" s="39"/>
      <c r="H67" s="55">
        <v>0.126</v>
      </c>
      <c r="I67" s="41">
        <v>2870.96</v>
      </c>
      <c r="J67" s="43">
        <v>361.74</v>
      </c>
      <c r="K67" s="42"/>
      <c r="L67" s="42"/>
      <c r="M67" s="42"/>
      <c r="N67" s="43">
        <v>361.74</v>
      </c>
      <c r="O67" s="44">
        <v>0</v>
      </c>
      <c r="P67" s="44">
        <v>0</v>
      </c>
      <c r="BZ67" s="36"/>
      <c r="CA67" s="57"/>
      <c r="CB67" s="2" t="s">
        <v>355</v>
      </c>
    </row>
    <row r="68" spans="1:80" s="6" customFormat="1" ht="33.75" x14ac:dyDescent="0.25">
      <c r="A68" s="37" t="s">
        <v>211</v>
      </c>
      <c r="B68" s="38" t="s">
        <v>367</v>
      </c>
      <c r="C68" s="300" t="s">
        <v>368</v>
      </c>
      <c r="D68" s="301"/>
      <c r="E68" s="302"/>
      <c r="F68" s="37" t="s">
        <v>115</v>
      </c>
      <c r="G68" s="39"/>
      <c r="H68" s="40">
        <v>0.63</v>
      </c>
      <c r="I68" s="41">
        <v>16598.36</v>
      </c>
      <c r="J68" s="41">
        <v>10456.969999999999</v>
      </c>
      <c r="K68" s="42"/>
      <c r="L68" s="42"/>
      <c r="M68" s="42"/>
      <c r="N68" s="41">
        <v>10456.969999999999</v>
      </c>
      <c r="O68" s="44">
        <v>0</v>
      </c>
      <c r="P68" s="44">
        <v>0</v>
      </c>
      <c r="BZ68" s="36"/>
      <c r="CA68" s="57"/>
      <c r="CB68" s="2" t="s">
        <v>368</v>
      </c>
    </row>
    <row r="69" spans="1:80" s="6" customFormat="1" ht="45" x14ac:dyDescent="0.25">
      <c r="A69" s="37" t="s">
        <v>216</v>
      </c>
      <c r="B69" s="38" t="s">
        <v>352</v>
      </c>
      <c r="C69" s="300" t="s">
        <v>353</v>
      </c>
      <c r="D69" s="301"/>
      <c r="E69" s="302"/>
      <c r="F69" s="37" t="s">
        <v>59</v>
      </c>
      <c r="G69" s="39"/>
      <c r="H69" s="40">
        <v>0.38</v>
      </c>
      <c r="I69" s="41">
        <v>3440.74</v>
      </c>
      <c r="J69" s="41">
        <v>1307.48</v>
      </c>
      <c r="K69" s="42"/>
      <c r="L69" s="42"/>
      <c r="M69" s="42"/>
      <c r="N69" s="41">
        <v>1307.48</v>
      </c>
      <c r="O69" s="44">
        <v>0</v>
      </c>
      <c r="P69" s="44">
        <v>0</v>
      </c>
      <c r="BZ69" s="36"/>
      <c r="CA69" s="57"/>
      <c r="CB69" s="2" t="s">
        <v>353</v>
      </c>
    </row>
    <row r="70" spans="1:80" s="6" customFormat="1" ht="45" x14ac:dyDescent="0.25">
      <c r="A70" s="37" t="s">
        <v>219</v>
      </c>
      <c r="B70" s="38" t="s">
        <v>369</v>
      </c>
      <c r="C70" s="300" t="s">
        <v>370</v>
      </c>
      <c r="D70" s="301"/>
      <c r="E70" s="302"/>
      <c r="F70" s="37" t="s">
        <v>364</v>
      </c>
      <c r="G70" s="39"/>
      <c r="H70" s="59">
        <v>12.6</v>
      </c>
      <c r="I70" s="41">
        <v>1313.34</v>
      </c>
      <c r="J70" s="41">
        <v>24955.52</v>
      </c>
      <c r="K70" s="41">
        <v>15791.26</v>
      </c>
      <c r="L70" s="41">
        <v>3713.86</v>
      </c>
      <c r="M70" s="41">
        <v>5156.62</v>
      </c>
      <c r="N70" s="43">
        <v>293.77999999999997</v>
      </c>
      <c r="O70" s="43">
        <v>20.11</v>
      </c>
      <c r="P70" s="46">
        <v>6.2</v>
      </c>
      <c r="BZ70" s="36"/>
      <c r="CA70" s="57"/>
      <c r="CB70" s="2" t="s">
        <v>370</v>
      </c>
    </row>
    <row r="71" spans="1:80" s="6" customFormat="1" ht="22.5" x14ac:dyDescent="0.25">
      <c r="A71" s="37" t="s">
        <v>222</v>
      </c>
      <c r="B71" s="38" t="s">
        <v>371</v>
      </c>
      <c r="C71" s="300" t="s">
        <v>372</v>
      </c>
      <c r="D71" s="301"/>
      <c r="E71" s="302"/>
      <c r="F71" s="37" t="s">
        <v>333</v>
      </c>
      <c r="G71" s="39"/>
      <c r="H71" s="56">
        <v>0.32129999999999997</v>
      </c>
      <c r="I71" s="41">
        <v>73410.399999999994</v>
      </c>
      <c r="J71" s="41">
        <v>23586.76</v>
      </c>
      <c r="K71" s="42"/>
      <c r="L71" s="42"/>
      <c r="M71" s="42"/>
      <c r="N71" s="41">
        <v>23586.76</v>
      </c>
      <c r="O71" s="44">
        <v>0</v>
      </c>
      <c r="P71" s="44">
        <v>0</v>
      </c>
      <c r="BZ71" s="36"/>
      <c r="CA71" s="57"/>
      <c r="CB71" s="2" t="s">
        <v>372</v>
      </c>
    </row>
    <row r="72" spans="1:80" s="6" customFormat="1" ht="33.75" x14ac:dyDescent="0.25">
      <c r="A72" s="37" t="s">
        <v>227</v>
      </c>
      <c r="B72" s="38" t="s">
        <v>338</v>
      </c>
      <c r="C72" s="300" t="s">
        <v>339</v>
      </c>
      <c r="D72" s="301"/>
      <c r="E72" s="302"/>
      <c r="F72" s="37" t="s">
        <v>115</v>
      </c>
      <c r="G72" s="39"/>
      <c r="H72" s="55">
        <v>0.252</v>
      </c>
      <c r="I72" s="41">
        <v>77814.259999999995</v>
      </c>
      <c r="J72" s="41">
        <v>19609.189999999999</v>
      </c>
      <c r="K72" s="42"/>
      <c r="L72" s="42"/>
      <c r="M72" s="42"/>
      <c r="N72" s="41">
        <v>19609.189999999999</v>
      </c>
      <c r="O72" s="44">
        <v>0</v>
      </c>
      <c r="P72" s="44">
        <v>0</v>
      </c>
      <c r="BZ72" s="36"/>
      <c r="CA72" s="57"/>
      <c r="CB72" s="2" t="s">
        <v>339</v>
      </c>
    </row>
    <row r="73" spans="1:80" s="6" customFormat="1" ht="22.5" x14ac:dyDescent="0.25">
      <c r="A73" s="37" t="s">
        <v>230</v>
      </c>
      <c r="B73" s="38" t="s">
        <v>340</v>
      </c>
      <c r="C73" s="300" t="s">
        <v>341</v>
      </c>
      <c r="D73" s="301"/>
      <c r="E73" s="302"/>
      <c r="F73" s="37" t="s">
        <v>115</v>
      </c>
      <c r="G73" s="39"/>
      <c r="H73" s="55">
        <v>1.008</v>
      </c>
      <c r="I73" s="41">
        <v>18998.68</v>
      </c>
      <c r="J73" s="41">
        <v>19150.669999999998</v>
      </c>
      <c r="K73" s="42"/>
      <c r="L73" s="42"/>
      <c r="M73" s="42"/>
      <c r="N73" s="41">
        <v>19150.669999999998</v>
      </c>
      <c r="O73" s="44">
        <v>0</v>
      </c>
      <c r="P73" s="44">
        <v>0</v>
      </c>
      <c r="BZ73" s="36"/>
      <c r="CA73" s="57"/>
      <c r="CB73" s="2" t="s">
        <v>341</v>
      </c>
    </row>
    <row r="74" spans="1:80" s="6" customFormat="1" ht="22.5" x14ac:dyDescent="0.25">
      <c r="A74" s="37" t="s">
        <v>233</v>
      </c>
      <c r="B74" s="38" t="s">
        <v>346</v>
      </c>
      <c r="C74" s="300" t="s">
        <v>347</v>
      </c>
      <c r="D74" s="301"/>
      <c r="E74" s="302"/>
      <c r="F74" s="37" t="s">
        <v>115</v>
      </c>
      <c r="G74" s="39"/>
      <c r="H74" s="55">
        <v>0.504</v>
      </c>
      <c r="I74" s="41">
        <v>2413.4499999999998</v>
      </c>
      <c r="J74" s="41">
        <v>1216.3800000000001</v>
      </c>
      <c r="K74" s="42"/>
      <c r="L74" s="42"/>
      <c r="M74" s="42"/>
      <c r="N74" s="41">
        <v>1216.3800000000001</v>
      </c>
      <c r="O74" s="44">
        <v>0</v>
      </c>
      <c r="P74" s="44">
        <v>0</v>
      </c>
      <c r="BZ74" s="36"/>
      <c r="CA74" s="57"/>
      <c r="CB74" s="2" t="s">
        <v>347</v>
      </c>
    </row>
    <row r="75" spans="1:80" s="6" customFormat="1" ht="22.5" x14ac:dyDescent="0.25">
      <c r="A75" s="37" t="s">
        <v>236</v>
      </c>
      <c r="B75" s="38" t="s">
        <v>348</v>
      </c>
      <c r="C75" s="300" t="s">
        <v>349</v>
      </c>
      <c r="D75" s="301"/>
      <c r="E75" s="302"/>
      <c r="F75" s="37" t="s">
        <v>171</v>
      </c>
      <c r="G75" s="39"/>
      <c r="H75" s="40">
        <v>5.04</v>
      </c>
      <c r="I75" s="41">
        <v>92.39</v>
      </c>
      <c r="J75" s="43">
        <v>465.65</v>
      </c>
      <c r="K75" s="42"/>
      <c r="L75" s="42"/>
      <c r="M75" s="42"/>
      <c r="N75" s="43">
        <v>465.65</v>
      </c>
      <c r="O75" s="44">
        <v>0</v>
      </c>
      <c r="P75" s="44">
        <v>0</v>
      </c>
      <c r="BZ75" s="36"/>
      <c r="CA75" s="57"/>
      <c r="CB75" s="2" t="s">
        <v>349</v>
      </c>
    </row>
    <row r="76" spans="1:80" s="6" customFormat="1" ht="45" x14ac:dyDescent="0.25">
      <c r="A76" s="37" t="s">
        <v>274</v>
      </c>
      <c r="B76" s="38" t="s">
        <v>352</v>
      </c>
      <c r="C76" s="300" t="s">
        <v>353</v>
      </c>
      <c r="D76" s="301"/>
      <c r="E76" s="302"/>
      <c r="F76" s="37" t="s">
        <v>59</v>
      </c>
      <c r="G76" s="39"/>
      <c r="H76" s="55">
        <v>0.378</v>
      </c>
      <c r="I76" s="41">
        <v>3440.74</v>
      </c>
      <c r="J76" s="41">
        <v>1300.5999999999999</v>
      </c>
      <c r="K76" s="42"/>
      <c r="L76" s="42"/>
      <c r="M76" s="42"/>
      <c r="N76" s="41">
        <v>1300.5999999999999</v>
      </c>
      <c r="O76" s="44">
        <v>0</v>
      </c>
      <c r="P76" s="44">
        <v>0</v>
      </c>
      <c r="BZ76" s="36"/>
      <c r="CA76" s="57"/>
      <c r="CB76" s="2" t="s">
        <v>353</v>
      </c>
    </row>
    <row r="77" spans="1:80" s="6" customFormat="1" ht="33.75" x14ac:dyDescent="0.25">
      <c r="A77" s="37" t="s">
        <v>275</v>
      </c>
      <c r="B77" s="38" t="s">
        <v>367</v>
      </c>
      <c r="C77" s="300" t="s">
        <v>368</v>
      </c>
      <c r="D77" s="301"/>
      <c r="E77" s="302"/>
      <c r="F77" s="37" t="s">
        <v>115</v>
      </c>
      <c r="G77" s="39"/>
      <c r="H77" s="40">
        <v>0.63</v>
      </c>
      <c r="I77" s="41">
        <v>16598.36</v>
      </c>
      <c r="J77" s="41">
        <v>10456.969999999999</v>
      </c>
      <c r="K77" s="42"/>
      <c r="L77" s="42"/>
      <c r="M77" s="42"/>
      <c r="N77" s="41">
        <v>10456.969999999999</v>
      </c>
      <c r="O77" s="44">
        <v>0</v>
      </c>
      <c r="P77" s="44">
        <v>0</v>
      </c>
      <c r="BZ77" s="36"/>
      <c r="CA77" s="57"/>
      <c r="CB77" s="2" t="s">
        <v>368</v>
      </c>
    </row>
    <row r="78" spans="1:80" s="6" customFormat="1" ht="22.5" x14ac:dyDescent="0.25">
      <c r="A78" s="37" t="s">
        <v>373</v>
      </c>
      <c r="B78" s="38" t="s">
        <v>354</v>
      </c>
      <c r="C78" s="300" t="s">
        <v>355</v>
      </c>
      <c r="D78" s="301"/>
      <c r="E78" s="302"/>
      <c r="F78" s="37" t="s">
        <v>115</v>
      </c>
      <c r="G78" s="39"/>
      <c r="H78" s="55">
        <v>0.126</v>
      </c>
      <c r="I78" s="41">
        <v>2870.96</v>
      </c>
      <c r="J78" s="43">
        <v>361.74</v>
      </c>
      <c r="K78" s="42"/>
      <c r="L78" s="42"/>
      <c r="M78" s="42"/>
      <c r="N78" s="43">
        <v>361.74</v>
      </c>
      <c r="O78" s="44">
        <v>0</v>
      </c>
      <c r="P78" s="44">
        <v>0</v>
      </c>
      <c r="BZ78" s="36"/>
      <c r="CA78" s="57"/>
      <c r="CB78" s="2" t="s">
        <v>355</v>
      </c>
    </row>
    <row r="79" spans="1:80" s="6" customFormat="1" ht="15" x14ac:dyDescent="0.25">
      <c r="A79" s="303" t="s">
        <v>374</v>
      </c>
      <c r="B79" s="303"/>
      <c r="C79" s="303"/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03"/>
      <c r="BZ79" s="36"/>
      <c r="CA79" s="57" t="s">
        <v>374</v>
      </c>
    </row>
    <row r="80" spans="1:80" s="6" customFormat="1" ht="45" x14ac:dyDescent="0.25">
      <c r="A80" s="37" t="s">
        <v>375</v>
      </c>
      <c r="B80" s="38" t="s">
        <v>376</v>
      </c>
      <c r="C80" s="300" t="s">
        <v>377</v>
      </c>
      <c r="D80" s="301"/>
      <c r="E80" s="302"/>
      <c r="F80" s="37" t="s">
        <v>378</v>
      </c>
      <c r="G80" s="39"/>
      <c r="H80" s="59">
        <v>0.2</v>
      </c>
      <c r="I80" s="41">
        <v>8446.83</v>
      </c>
      <c r="J80" s="41">
        <v>2727.97</v>
      </c>
      <c r="K80" s="41">
        <v>1464.73</v>
      </c>
      <c r="L80" s="43">
        <v>514.57000000000005</v>
      </c>
      <c r="M80" s="43">
        <v>708.71</v>
      </c>
      <c r="N80" s="43">
        <v>39.96</v>
      </c>
      <c r="O80" s="43">
        <v>1.78</v>
      </c>
      <c r="P80" s="43">
        <v>0.85</v>
      </c>
      <c r="BZ80" s="36"/>
      <c r="CA80" s="57"/>
      <c r="CB80" s="2" t="s">
        <v>377</v>
      </c>
    </row>
    <row r="81" spans="1:80" s="6" customFormat="1" ht="67.5" x14ac:dyDescent="0.25">
      <c r="A81" s="37" t="s">
        <v>379</v>
      </c>
      <c r="B81" s="38" t="s">
        <v>380</v>
      </c>
      <c r="C81" s="300" t="s">
        <v>381</v>
      </c>
      <c r="D81" s="301"/>
      <c r="E81" s="302"/>
      <c r="F81" s="37" t="s">
        <v>59</v>
      </c>
      <c r="G81" s="39"/>
      <c r="H81" s="45">
        <v>6</v>
      </c>
      <c r="I81" s="41">
        <v>307.68</v>
      </c>
      <c r="J81" s="41">
        <v>1846.08</v>
      </c>
      <c r="K81" s="42"/>
      <c r="L81" s="42"/>
      <c r="M81" s="42"/>
      <c r="N81" s="41">
        <v>1846.08</v>
      </c>
      <c r="O81" s="44">
        <v>0</v>
      </c>
      <c r="P81" s="44">
        <v>0</v>
      </c>
      <c r="BZ81" s="36"/>
      <c r="CA81" s="57"/>
      <c r="CB81" s="2" t="s">
        <v>381</v>
      </c>
    </row>
    <row r="82" spans="1:80" s="6" customFormat="1" ht="22.5" x14ac:dyDescent="0.25">
      <c r="A82" s="37" t="s">
        <v>382</v>
      </c>
      <c r="B82" s="38" t="s">
        <v>383</v>
      </c>
      <c r="C82" s="300" t="s">
        <v>384</v>
      </c>
      <c r="D82" s="301"/>
      <c r="E82" s="302"/>
      <c r="F82" s="37" t="s">
        <v>214</v>
      </c>
      <c r="G82" s="39"/>
      <c r="H82" s="45">
        <v>2</v>
      </c>
      <c r="I82" s="41">
        <v>1731.65</v>
      </c>
      <c r="J82" s="41">
        <v>3463.3</v>
      </c>
      <c r="K82" s="42"/>
      <c r="L82" s="42"/>
      <c r="M82" s="42"/>
      <c r="N82" s="41">
        <v>3463.3</v>
      </c>
      <c r="O82" s="44">
        <v>0</v>
      </c>
      <c r="P82" s="44">
        <v>0</v>
      </c>
      <c r="BZ82" s="36"/>
      <c r="CA82" s="57"/>
      <c r="CB82" s="2" t="s">
        <v>384</v>
      </c>
    </row>
    <row r="83" spans="1:80" s="6" customFormat="1" ht="15" x14ac:dyDescent="0.25">
      <c r="A83" s="303" t="s">
        <v>385</v>
      </c>
      <c r="B83" s="303"/>
      <c r="C83" s="303"/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03"/>
      <c r="BZ83" s="36"/>
      <c r="CA83" s="57" t="s">
        <v>385</v>
      </c>
    </row>
    <row r="84" spans="1:80" s="6" customFormat="1" ht="45" x14ac:dyDescent="0.25">
      <c r="A84" s="37" t="s">
        <v>386</v>
      </c>
      <c r="B84" s="38" t="s">
        <v>387</v>
      </c>
      <c r="C84" s="300" t="s">
        <v>388</v>
      </c>
      <c r="D84" s="301"/>
      <c r="E84" s="302"/>
      <c r="F84" s="37" t="s">
        <v>143</v>
      </c>
      <c r="G84" s="39"/>
      <c r="H84" s="55">
        <v>0.126</v>
      </c>
      <c r="I84" s="41">
        <v>12250.74</v>
      </c>
      <c r="J84" s="41">
        <v>1878.39</v>
      </c>
      <c r="K84" s="41">
        <v>1826.11</v>
      </c>
      <c r="L84" s="42"/>
      <c r="M84" s="42"/>
      <c r="N84" s="43">
        <v>52.28</v>
      </c>
      <c r="O84" s="46">
        <v>2.2999999999999998</v>
      </c>
      <c r="P84" s="44">
        <v>0</v>
      </c>
      <c r="BZ84" s="36"/>
      <c r="CA84" s="57"/>
      <c r="CB84" s="2" t="s">
        <v>388</v>
      </c>
    </row>
    <row r="85" spans="1:80" s="6" customFormat="1" ht="22.5" x14ac:dyDescent="0.25">
      <c r="A85" s="37" t="s">
        <v>389</v>
      </c>
      <c r="B85" s="38" t="s">
        <v>390</v>
      </c>
      <c r="C85" s="300" t="s">
        <v>391</v>
      </c>
      <c r="D85" s="301"/>
      <c r="E85" s="302"/>
      <c r="F85" s="37" t="s">
        <v>150</v>
      </c>
      <c r="G85" s="39"/>
      <c r="H85" s="59">
        <v>12.6</v>
      </c>
      <c r="I85" s="41">
        <v>107.55</v>
      </c>
      <c r="J85" s="41">
        <v>1355.13</v>
      </c>
      <c r="K85" s="42"/>
      <c r="L85" s="42"/>
      <c r="M85" s="42"/>
      <c r="N85" s="41">
        <v>1355.13</v>
      </c>
      <c r="O85" s="44">
        <v>0</v>
      </c>
      <c r="P85" s="44">
        <v>0</v>
      </c>
      <c r="BZ85" s="36"/>
      <c r="CA85" s="57"/>
      <c r="CB85" s="2" t="s">
        <v>391</v>
      </c>
    </row>
    <row r="86" spans="1:80" s="6" customFormat="1" ht="22.5" x14ac:dyDescent="0.25">
      <c r="A86" s="37" t="s">
        <v>392</v>
      </c>
      <c r="B86" s="38" t="s">
        <v>393</v>
      </c>
      <c r="C86" s="300" t="s">
        <v>394</v>
      </c>
      <c r="D86" s="301"/>
      <c r="E86" s="302"/>
      <c r="F86" s="37" t="s">
        <v>143</v>
      </c>
      <c r="G86" s="39"/>
      <c r="H86" s="55">
        <v>0.126</v>
      </c>
      <c r="I86" s="41">
        <v>13334.7</v>
      </c>
      <c r="J86" s="41">
        <v>2085.12</v>
      </c>
      <c r="K86" s="41">
        <v>1800.07</v>
      </c>
      <c r="L86" s="43">
        <v>95.86</v>
      </c>
      <c r="M86" s="43">
        <v>58.94</v>
      </c>
      <c r="N86" s="43">
        <v>130.25</v>
      </c>
      <c r="O86" s="43">
        <v>2.21</v>
      </c>
      <c r="P86" s="43">
        <v>0.06</v>
      </c>
      <c r="BZ86" s="36"/>
      <c r="CA86" s="57"/>
      <c r="CB86" s="2" t="s">
        <v>394</v>
      </c>
    </row>
    <row r="87" spans="1:80" s="6" customFormat="1" ht="22.5" x14ac:dyDescent="0.25">
      <c r="A87" s="37" t="s">
        <v>395</v>
      </c>
      <c r="B87" s="38" t="s">
        <v>336</v>
      </c>
      <c r="C87" s="300" t="s">
        <v>337</v>
      </c>
      <c r="D87" s="301"/>
      <c r="E87" s="302"/>
      <c r="F87" s="37" t="s">
        <v>333</v>
      </c>
      <c r="G87" s="39"/>
      <c r="H87" s="56">
        <v>1.26E-2</v>
      </c>
      <c r="I87" s="41">
        <v>342993.84</v>
      </c>
      <c r="J87" s="41">
        <v>4321.72</v>
      </c>
      <c r="K87" s="42"/>
      <c r="L87" s="42"/>
      <c r="M87" s="42"/>
      <c r="N87" s="41">
        <v>4321.72</v>
      </c>
      <c r="O87" s="44">
        <v>0</v>
      </c>
      <c r="P87" s="44">
        <v>0</v>
      </c>
      <c r="BZ87" s="36"/>
      <c r="CA87" s="57"/>
      <c r="CB87" s="2" t="s">
        <v>337</v>
      </c>
    </row>
    <row r="88" spans="1:80" s="6" customFormat="1" ht="15" x14ac:dyDescent="0.25">
      <c r="A88" s="303" t="s">
        <v>396</v>
      </c>
      <c r="B88" s="303"/>
      <c r="C88" s="303"/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03"/>
      <c r="BZ88" s="36"/>
      <c r="CA88" s="57" t="s">
        <v>396</v>
      </c>
    </row>
    <row r="89" spans="1:80" s="6" customFormat="1" ht="22.5" x14ac:dyDescent="0.25">
      <c r="A89" s="37" t="s">
        <v>397</v>
      </c>
      <c r="B89" s="38" t="s">
        <v>169</v>
      </c>
      <c r="C89" s="300" t="s">
        <v>398</v>
      </c>
      <c r="D89" s="301"/>
      <c r="E89" s="302"/>
      <c r="F89" s="37" t="s">
        <v>171</v>
      </c>
      <c r="G89" s="39"/>
      <c r="H89" s="45">
        <v>1</v>
      </c>
      <c r="I89" s="41">
        <v>9084.2199999999993</v>
      </c>
      <c r="J89" s="41">
        <v>10762.62</v>
      </c>
      <c r="K89" s="41">
        <v>7035.81</v>
      </c>
      <c r="L89" s="43">
        <v>506.58</v>
      </c>
      <c r="M89" s="43">
        <v>304.07</v>
      </c>
      <c r="N89" s="41">
        <v>2916.16</v>
      </c>
      <c r="O89" s="43">
        <v>8.65</v>
      </c>
      <c r="P89" s="43">
        <v>0.31</v>
      </c>
      <c r="BZ89" s="36"/>
      <c r="CA89" s="57"/>
      <c r="CB89" s="2" t="s">
        <v>398</v>
      </c>
    </row>
    <row r="90" spans="1:80" s="6" customFormat="1" ht="33.75" x14ac:dyDescent="0.25">
      <c r="A90" s="37" t="s">
        <v>399</v>
      </c>
      <c r="B90" s="38" t="s">
        <v>400</v>
      </c>
      <c r="C90" s="300" t="s">
        <v>401</v>
      </c>
      <c r="D90" s="301"/>
      <c r="E90" s="302"/>
      <c r="F90" s="37" t="s">
        <v>130</v>
      </c>
      <c r="G90" s="39"/>
      <c r="H90" s="55">
        <v>6.2E-2</v>
      </c>
      <c r="I90" s="41">
        <v>66838.289999999994</v>
      </c>
      <c r="J90" s="41">
        <v>4143.97</v>
      </c>
      <c r="K90" s="42"/>
      <c r="L90" s="42"/>
      <c r="M90" s="42"/>
      <c r="N90" s="41">
        <v>4143.97</v>
      </c>
      <c r="O90" s="44">
        <v>0</v>
      </c>
      <c r="P90" s="44">
        <v>0</v>
      </c>
      <c r="BZ90" s="36"/>
      <c r="CA90" s="57"/>
      <c r="CB90" s="2" t="s">
        <v>401</v>
      </c>
    </row>
    <row r="91" spans="1:80" s="6" customFormat="1" ht="33.75" x14ac:dyDescent="0.25">
      <c r="A91" s="37" t="s">
        <v>402</v>
      </c>
      <c r="B91" s="38" t="s">
        <v>403</v>
      </c>
      <c r="C91" s="300" t="s">
        <v>404</v>
      </c>
      <c r="D91" s="301"/>
      <c r="E91" s="302"/>
      <c r="F91" s="37" t="s">
        <v>143</v>
      </c>
      <c r="G91" s="39"/>
      <c r="H91" s="59">
        <v>0.3</v>
      </c>
      <c r="I91" s="41">
        <v>19206.93</v>
      </c>
      <c r="J91" s="41">
        <v>6907.46</v>
      </c>
      <c r="K91" s="41">
        <v>5415.91</v>
      </c>
      <c r="L91" s="43">
        <v>199.03</v>
      </c>
      <c r="M91" s="43">
        <v>119.29</v>
      </c>
      <c r="N91" s="41">
        <v>1173.23</v>
      </c>
      <c r="O91" s="43">
        <v>6.66</v>
      </c>
      <c r="P91" s="43">
        <v>0.12</v>
      </c>
      <c r="BZ91" s="36"/>
      <c r="CA91" s="57"/>
      <c r="CB91" s="2" t="s">
        <v>404</v>
      </c>
    </row>
    <row r="92" spans="1:80" s="6" customFormat="1" ht="33.75" x14ac:dyDescent="0.25">
      <c r="A92" s="37" t="s">
        <v>405</v>
      </c>
      <c r="B92" s="38" t="s">
        <v>406</v>
      </c>
      <c r="C92" s="300" t="s">
        <v>407</v>
      </c>
      <c r="D92" s="301"/>
      <c r="E92" s="302"/>
      <c r="F92" s="37" t="s">
        <v>130</v>
      </c>
      <c r="G92" s="39"/>
      <c r="H92" s="56">
        <v>1.8499999999999999E-2</v>
      </c>
      <c r="I92" s="41">
        <v>68594.97</v>
      </c>
      <c r="J92" s="41">
        <v>1269.01</v>
      </c>
      <c r="K92" s="42"/>
      <c r="L92" s="42"/>
      <c r="M92" s="42"/>
      <c r="N92" s="41">
        <v>1269.01</v>
      </c>
      <c r="O92" s="44">
        <v>0</v>
      </c>
      <c r="P92" s="44">
        <v>0</v>
      </c>
      <c r="BZ92" s="36"/>
      <c r="CA92" s="57"/>
      <c r="CB92" s="2" t="s">
        <v>407</v>
      </c>
    </row>
    <row r="93" spans="1:80" s="6" customFormat="1" ht="33.75" x14ac:dyDescent="0.25">
      <c r="A93" s="37" t="s">
        <v>408</v>
      </c>
      <c r="B93" s="38" t="s">
        <v>409</v>
      </c>
      <c r="C93" s="300" t="s">
        <v>410</v>
      </c>
      <c r="D93" s="301"/>
      <c r="E93" s="302"/>
      <c r="F93" s="37" t="s">
        <v>104</v>
      </c>
      <c r="G93" s="39"/>
      <c r="H93" s="56">
        <v>6.1699999999999998E-2</v>
      </c>
      <c r="I93" s="41">
        <v>104201.02</v>
      </c>
      <c r="J93" s="41">
        <v>9258.0499999999993</v>
      </c>
      <c r="K93" s="41">
        <v>9258.0499999999993</v>
      </c>
      <c r="L93" s="42"/>
      <c r="M93" s="42"/>
      <c r="N93" s="42"/>
      <c r="O93" s="43">
        <v>13.68</v>
      </c>
      <c r="P93" s="44">
        <v>0</v>
      </c>
      <c r="BZ93" s="36"/>
      <c r="CA93" s="57"/>
      <c r="CB93" s="2" t="s">
        <v>410</v>
      </c>
    </row>
    <row r="94" spans="1:80" s="6" customFormat="1" ht="22.5" x14ac:dyDescent="0.25">
      <c r="A94" s="37" t="s">
        <v>411</v>
      </c>
      <c r="B94" s="38" t="s">
        <v>159</v>
      </c>
      <c r="C94" s="300" t="s">
        <v>160</v>
      </c>
      <c r="D94" s="301"/>
      <c r="E94" s="302"/>
      <c r="F94" s="37" t="s">
        <v>161</v>
      </c>
      <c r="G94" s="39"/>
      <c r="H94" s="55">
        <v>4.1159999999999997</v>
      </c>
      <c r="I94" s="41">
        <v>1355.21</v>
      </c>
      <c r="J94" s="41">
        <v>6715.06</v>
      </c>
      <c r="K94" s="41">
        <v>6512.34</v>
      </c>
      <c r="L94" s="43">
        <v>63.24</v>
      </c>
      <c r="M94" s="43">
        <v>41.09</v>
      </c>
      <c r="N94" s="43">
        <v>98.39</v>
      </c>
      <c r="O94" s="43">
        <v>8.89</v>
      </c>
      <c r="P94" s="43">
        <v>0.05</v>
      </c>
      <c r="BZ94" s="36"/>
      <c r="CA94" s="57"/>
      <c r="CB94" s="2" t="s">
        <v>160</v>
      </c>
    </row>
    <row r="95" spans="1:80" s="6" customFormat="1" ht="33.75" x14ac:dyDescent="0.25">
      <c r="A95" s="37" t="s">
        <v>412</v>
      </c>
      <c r="B95" s="38" t="s">
        <v>413</v>
      </c>
      <c r="C95" s="300" t="s">
        <v>414</v>
      </c>
      <c r="D95" s="301"/>
      <c r="E95" s="302"/>
      <c r="F95" s="37" t="s">
        <v>130</v>
      </c>
      <c r="G95" s="39"/>
      <c r="H95" s="55">
        <v>7.6999999999999999E-2</v>
      </c>
      <c r="I95" s="41">
        <v>88695.41</v>
      </c>
      <c r="J95" s="41">
        <v>6829.55</v>
      </c>
      <c r="K95" s="42"/>
      <c r="L95" s="42"/>
      <c r="M95" s="42"/>
      <c r="N95" s="41">
        <v>6829.55</v>
      </c>
      <c r="O95" s="44">
        <v>0</v>
      </c>
      <c r="P95" s="44">
        <v>0</v>
      </c>
      <c r="BZ95" s="36"/>
      <c r="CA95" s="57"/>
      <c r="CB95" s="2" t="s">
        <v>414</v>
      </c>
    </row>
    <row r="96" spans="1:80" s="6" customFormat="1" ht="22.5" x14ac:dyDescent="0.25">
      <c r="A96" s="37" t="s">
        <v>415</v>
      </c>
      <c r="B96" s="38" t="s">
        <v>416</v>
      </c>
      <c r="C96" s="300" t="s">
        <v>417</v>
      </c>
      <c r="D96" s="301"/>
      <c r="E96" s="302"/>
      <c r="F96" s="37" t="s">
        <v>104</v>
      </c>
      <c r="G96" s="39"/>
      <c r="H96" s="56">
        <v>6.1699999999999998E-2</v>
      </c>
      <c r="I96" s="41">
        <v>57409.07</v>
      </c>
      <c r="J96" s="41">
        <v>4250.57</v>
      </c>
      <c r="K96" s="41">
        <v>4250.57</v>
      </c>
      <c r="L96" s="42"/>
      <c r="M96" s="42"/>
      <c r="N96" s="42"/>
      <c r="O96" s="43">
        <v>6.55</v>
      </c>
      <c r="P96" s="44">
        <v>0</v>
      </c>
      <c r="BZ96" s="36"/>
      <c r="CA96" s="57"/>
      <c r="CB96" s="2" t="s">
        <v>417</v>
      </c>
    </row>
    <row r="97" spans="1:82" s="6" customFormat="1" ht="22.5" x14ac:dyDescent="0.25">
      <c r="A97" s="37" t="s">
        <v>418</v>
      </c>
      <c r="B97" s="38" t="s">
        <v>419</v>
      </c>
      <c r="C97" s="300" t="s">
        <v>420</v>
      </c>
      <c r="D97" s="301"/>
      <c r="E97" s="302"/>
      <c r="F97" s="37" t="s">
        <v>59</v>
      </c>
      <c r="G97" s="39"/>
      <c r="H97" s="40">
        <v>43.26</v>
      </c>
      <c r="I97" s="41">
        <v>88.61</v>
      </c>
      <c r="J97" s="41">
        <v>3833.27</v>
      </c>
      <c r="K97" s="42"/>
      <c r="L97" s="42"/>
      <c r="M97" s="42"/>
      <c r="N97" s="41">
        <v>3833.27</v>
      </c>
      <c r="O97" s="44">
        <v>0</v>
      </c>
      <c r="P97" s="44">
        <v>0</v>
      </c>
      <c r="BZ97" s="36"/>
      <c r="CA97" s="57"/>
      <c r="CB97" s="2" t="s">
        <v>420</v>
      </c>
    </row>
    <row r="98" spans="1:82" s="6" customFormat="1" ht="22.5" x14ac:dyDescent="0.25">
      <c r="A98" s="37" t="s">
        <v>421</v>
      </c>
      <c r="B98" s="38" t="s">
        <v>340</v>
      </c>
      <c r="C98" s="300" t="s">
        <v>341</v>
      </c>
      <c r="D98" s="301"/>
      <c r="E98" s="302"/>
      <c r="F98" s="37" t="s">
        <v>115</v>
      </c>
      <c r="G98" s="39"/>
      <c r="H98" s="56">
        <v>7.9799999999999996E-2</v>
      </c>
      <c r="I98" s="41">
        <v>18998.68</v>
      </c>
      <c r="J98" s="41">
        <v>1516.09</v>
      </c>
      <c r="K98" s="42"/>
      <c r="L98" s="42"/>
      <c r="M98" s="42"/>
      <c r="N98" s="41">
        <v>1516.09</v>
      </c>
      <c r="O98" s="44">
        <v>0</v>
      </c>
      <c r="P98" s="44">
        <v>0</v>
      </c>
      <c r="BZ98" s="36"/>
      <c r="CA98" s="57"/>
      <c r="CB98" s="2" t="s">
        <v>341</v>
      </c>
    </row>
    <row r="99" spans="1:82" s="6" customFormat="1" ht="15" x14ac:dyDescent="0.25">
      <c r="A99" s="304" t="s">
        <v>74</v>
      </c>
      <c r="B99" s="305"/>
      <c r="C99" s="305"/>
      <c r="D99" s="305"/>
      <c r="E99" s="305"/>
      <c r="F99" s="305"/>
      <c r="G99" s="305"/>
      <c r="H99" s="305"/>
      <c r="I99" s="306"/>
      <c r="J99" s="47"/>
      <c r="K99" s="47"/>
      <c r="L99" s="47"/>
      <c r="M99" s="47"/>
      <c r="N99" s="47"/>
      <c r="O99" s="47"/>
      <c r="P99" s="47"/>
      <c r="CC99" s="48" t="s">
        <v>74</v>
      </c>
    </row>
    <row r="100" spans="1:82" s="6" customFormat="1" ht="15" x14ac:dyDescent="0.25">
      <c r="A100" s="307" t="s">
        <v>75</v>
      </c>
      <c r="B100" s="308"/>
      <c r="C100" s="308"/>
      <c r="D100" s="308"/>
      <c r="E100" s="308"/>
      <c r="F100" s="308"/>
      <c r="G100" s="308"/>
      <c r="H100" s="308"/>
      <c r="I100" s="309"/>
      <c r="J100" s="41">
        <v>1182370.3700000001</v>
      </c>
      <c r="K100" s="42"/>
      <c r="L100" s="42"/>
      <c r="M100" s="42"/>
      <c r="N100" s="42"/>
      <c r="O100" s="42"/>
      <c r="P100" s="42"/>
      <c r="CC100" s="48"/>
      <c r="CD100" s="2" t="s">
        <v>75</v>
      </c>
    </row>
    <row r="101" spans="1:82" s="6" customFormat="1" ht="15" x14ac:dyDescent="0.25">
      <c r="A101" s="307" t="s">
        <v>246</v>
      </c>
      <c r="B101" s="308"/>
      <c r="C101" s="308"/>
      <c r="D101" s="308"/>
      <c r="E101" s="308"/>
      <c r="F101" s="308"/>
      <c r="G101" s="308"/>
      <c r="H101" s="308"/>
      <c r="I101" s="309"/>
      <c r="J101" s="41">
        <v>1573778.83</v>
      </c>
      <c r="K101" s="42"/>
      <c r="L101" s="42"/>
      <c r="M101" s="42"/>
      <c r="N101" s="42"/>
      <c r="O101" s="42"/>
      <c r="P101" s="42"/>
      <c r="CC101" s="48"/>
      <c r="CD101" s="2" t="s">
        <v>246</v>
      </c>
    </row>
    <row r="102" spans="1:82" s="6" customFormat="1" ht="15" x14ac:dyDescent="0.25">
      <c r="A102" s="307" t="s">
        <v>422</v>
      </c>
      <c r="B102" s="308"/>
      <c r="C102" s="308"/>
      <c r="D102" s="308"/>
      <c r="E102" s="308"/>
      <c r="F102" s="308"/>
      <c r="G102" s="308"/>
      <c r="H102" s="308"/>
      <c r="I102" s="309"/>
      <c r="J102" s="42"/>
      <c r="K102" s="42"/>
      <c r="L102" s="42"/>
      <c r="M102" s="42"/>
      <c r="N102" s="42"/>
      <c r="O102" s="42"/>
      <c r="P102" s="42"/>
      <c r="CC102" s="48"/>
      <c r="CD102" s="2" t="s">
        <v>422</v>
      </c>
    </row>
    <row r="103" spans="1:82" s="6" customFormat="1" ht="15" x14ac:dyDescent="0.25">
      <c r="A103" s="307" t="s">
        <v>423</v>
      </c>
      <c r="B103" s="308"/>
      <c r="C103" s="308"/>
      <c r="D103" s="308"/>
      <c r="E103" s="308"/>
      <c r="F103" s="308"/>
      <c r="G103" s="308"/>
      <c r="H103" s="308"/>
      <c r="I103" s="309"/>
      <c r="J103" s="41">
        <v>195878.13</v>
      </c>
      <c r="K103" s="42"/>
      <c r="L103" s="42"/>
      <c r="M103" s="42"/>
      <c r="N103" s="42"/>
      <c r="O103" s="42"/>
      <c r="P103" s="42"/>
      <c r="CC103" s="48"/>
      <c r="CD103" s="2" t="s">
        <v>423</v>
      </c>
    </row>
    <row r="104" spans="1:82" s="6" customFormat="1" ht="15" x14ac:dyDescent="0.25">
      <c r="A104" s="307" t="s">
        <v>424</v>
      </c>
      <c r="B104" s="308"/>
      <c r="C104" s="308"/>
      <c r="D104" s="308"/>
      <c r="E104" s="308"/>
      <c r="F104" s="308"/>
      <c r="G104" s="308"/>
      <c r="H104" s="308"/>
      <c r="I104" s="309"/>
      <c r="J104" s="41">
        <v>115692.75</v>
      </c>
      <c r="K104" s="42"/>
      <c r="L104" s="42"/>
      <c r="M104" s="42"/>
      <c r="N104" s="42"/>
      <c r="O104" s="42"/>
      <c r="P104" s="42"/>
      <c r="CC104" s="48"/>
      <c r="CD104" s="2" t="s">
        <v>424</v>
      </c>
    </row>
    <row r="105" spans="1:82" s="6" customFormat="1" ht="15" x14ac:dyDescent="0.25">
      <c r="A105" s="307" t="s">
        <v>425</v>
      </c>
      <c r="B105" s="308"/>
      <c r="C105" s="308"/>
      <c r="D105" s="308"/>
      <c r="E105" s="308"/>
      <c r="F105" s="308"/>
      <c r="G105" s="308"/>
      <c r="H105" s="308"/>
      <c r="I105" s="309"/>
      <c r="J105" s="41">
        <v>66450.77</v>
      </c>
      <c r="K105" s="42"/>
      <c r="L105" s="42"/>
      <c r="M105" s="42"/>
      <c r="N105" s="42"/>
      <c r="O105" s="42"/>
      <c r="P105" s="42"/>
      <c r="CC105" s="48"/>
      <c r="CD105" s="2" t="s">
        <v>425</v>
      </c>
    </row>
    <row r="106" spans="1:82" s="6" customFormat="1" ht="15" x14ac:dyDescent="0.25">
      <c r="A106" s="307" t="s">
        <v>426</v>
      </c>
      <c r="B106" s="308"/>
      <c r="C106" s="308"/>
      <c r="D106" s="308"/>
      <c r="E106" s="308"/>
      <c r="F106" s="308"/>
      <c r="G106" s="308"/>
      <c r="H106" s="308"/>
      <c r="I106" s="309"/>
      <c r="J106" s="41">
        <v>770472.6</v>
      </c>
      <c r="K106" s="42"/>
      <c r="L106" s="42"/>
      <c r="M106" s="42"/>
      <c r="N106" s="42"/>
      <c r="O106" s="42"/>
      <c r="P106" s="42"/>
      <c r="CC106" s="48"/>
      <c r="CD106" s="2" t="s">
        <v>426</v>
      </c>
    </row>
    <row r="107" spans="1:82" s="6" customFormat="1" ht="15" x14ac:dyDescent="0.25">
      <c r="A107" s="307" t="s">
        <v>427</v>
      </c>
      <c r="B107" s="308"/>
      <c r="C107" s="308"/>
      <c r="D107" s="308"/>
      <c r="E107" s="308"/>
      <c r="F107" s="308"/>
      <c r="G107" s="308"/>
      <c r="H107" s="308"/>
      <c r="I107" s="309"/>
      <c r="J107" s="41">
        <v>269305.65999999997</v>
      </c>
      <c r="K107" s="42"/>
      <c r="L107" s="42"/>
      <c r="M107" s="42"/>
      <c r="N107" s="42"/>
      <c r="O107" s="42"/>
      <c r="P107" s="42"/>
      <c r="CC107" s="48"/>
      <c r="CD107" s="2" t="s">
        <v>427</v>
      </c>
    </row>
    <row r="108" spans="1:82" s="6" customFormat="1" ht="15" x14ac:dyDescent="0.25">
      <c r="A108" s="307" t="s">
        <v>428</v>
      </c>
      <c r="B108" s="308"/>
      <c r="C108" s="308"/>
      <c r="D108" s="308"/>
      <c r="E108" s="308"/>
      <c r="F108" s="308"/>
      <c r="G108" s="308"/>
      <c r="H108" s="308"/>
      <c r="I108" s="309"/>
      <c r="J108" s="41">
        <v>155978.92000000001</v>
      </c>
      <c r="K108" s="42"/>
      <c r="L108" s="42"/>
      <c r="M108" s="42"/>
      <c r="N108" s="42"/>
      <c r="O108" s="42"/>
      <c r="P108" s="42"/>
      <c r="CC108" s="48"/>
      <c r="CD108" s="2" t="s">
        <v>428</v>
      </c>
    </row>
    <row r="109" spans="1:82" s="6" customFormat="1" ht="15" x14ac:dyDescent="0.25">
      <c r="A109" s="307" t="s">
        <v>247</v>
      </c>
      <c r="B109" s="308"/>
      <c r="C109" s="308"/>
      <c r="D109" s="308"/>
      <c r="E109" s="308"/>
      <c r="F109" s="308"/>
      <c r="G109" s="308"/>
      <c r="H109" s="308"/>
      <c r="I109" s="309"/>
      <c r="J109" s="41">
        <v>58385.22</v>
      </c>
      <c r="K109" s="42"/>
      <c r="L109" s="42"/>
      <c r="M109" s="42"/>
      <c r="N109" s="42"/>
      <c r="O109" s="42"/>
      <c r="P109" s="42"/>
      <c r="CC109" s="48"/>
      <c r="CD109" s="2" t="s">
        <v>247</v>
      </c>
    </row>
    <row r="110" spans="1:82" s="6" customFormat="1" ht="15" x14ac:dyDescent="0.25">
      <c r="A110" s="307" t="s">
        <v>422</v>
      </c>
      <c r="B110" s="308"/>
      <c r="C110" s="308"/>
      <c r="D110" s="308"/>
      <c r="E110" s="308"/>
      <c r="F110" s="308"/>
      <c r="G110" s="308"/>
      <c r="H110" s="308"/>
      <c r="I110" s="309"/>
      <c r="J110" s="42"/>
      <c r="K110" s="42"/>
      <c r="L110" s="42"/>
      <c r="M110" s="42"/>
      <c r="N110" s="42"/>
      <c r="O110" s="42"/>
      <c r="P110" s="42"/>
      <c r="CC110" s="48"/>
      <c r="CD110" s="2" t="s">
        <v>422</v>
      </c>
    </row>
    <row r="111" spans="1:82" s="6" customFormat="1" ht="15" x14ac:dyDescent="0.25">
      <c r="A111" s="307" t="s">
        <v>423</v>
      </c>
      <c r="B111" s="308"/>
      <c r="C111" s="308"/>
      <c r="D111" s="308"/>
      <c r="E111" s="308"/>
      <c r="F111" s="308"/>
      <c r="G111" s="308"/>
      <c r="H111" s="308"/>
      <c r="I111" s="309"/>
      <c r="J111" s="41">
        <v>16077.9</v>
      </c>
      <c r="K111" s="42"/>
      <c r="L111" s="42"/>
      <c r="M111" s="42"/>
      <c r="N111" s="42"/>
      <c r="O111" s="42"/>
      <c r="P111" s="42"/>
      <c r="CC111" s="48"/>
      <c r="CD111" s="2" t="s">
        <v>423</v>
      </c>
    </row>
    <row r="112" spans="1:82" s="6" customFormat="1" ht="15" x14ac:dyDescent="0.25">
      <c r="A112" s="307" t="s">
        <v>424</v>
      </c>
      <c r="B112" s="308"/>
      <c r="C112" s="308"/>
      <c r="D112" s="308"/>
      <c r="E112" s="308"/>
      <c r="F112" s="308"/>
      <c r="G112" s="308"/>
      <c r="H112" s="308"/>
      <c r="I112" s="309"/>
      <c r="J112" s="43">
        <v>801.47</v>
      </c>
      <c r="K112" s="42"/>
      <c r="L112" s="42"/>
      <c r="M112" s="42"/>
      <c r="N112" s="42"/>
      <c r="O112" s="42"/>
      <c r="P112" s="42"/>
      <c r="CC112" s="48"/>
      <c r="CD112" s="2" t="s">
        <v>424</v>
      </c>
    </row>
    <row r="113" spans="1:83" s="6" customFormat="1" ht="15" x14ac:dyDescent="0.25">
      <c r="A113" s="307" t="s">
        <v>425</v>
      </c>
      <c r="B113" s="308"/>
      <c r="C113" s="308"/>
      <c r="D113" s="308"/>
      <c r="E113" s="308"/>
      <c r="F113" s="308"/>
      <c r="G113" s="308"/>
      <c r="H113" s="308"/>
      <c r="I113" s="309"/>
      <c r="J113" s="43">
        <v>482.3</v>
      </c>
      <c r="K113" s="42"/>
      <c r="L113" s="42"/>
      <c r="M113" s="42"/>
      <c r="N113" s="42"/>
      <c r="O113" s="42"/>
      <c r="P113" s="42"/>
      <c r="CC113" s="48"/>
      <c r="CD113" s="2" t="s">
        <v>425</v>
      </c>
    </row>
    <row r="114" spans="1:83" s="6" customFormat="1" ht="15" x14ac:dyDescent="0.25">
      <c r="A114" s="307" t="s">
        <v>426</v>
      </c>
      <c r="B114" s="308"/>
      <c r="C114" s="308"/>
      <c r="D114" s="308"/>
      <c r="E114" s="308"/>
      <c r="F114" s="308"/>
      <c r="G114" s="308"/>
      <c r="H114" s="308"/>
      <c r="I114" s="309"/>
      <c r="J114" s="41">
        <v>16514.45</v>
      </c>
      <c r="K114" s="42"/>
      <c r="L114" s="42"/>
      <c r="M114" s="42"/>
      <c r="N114" s="42"/>
      <c r="O114" s="42"/>
      <c r="P114" s="42"/>
      <c r="CC114" s="48"/>
      <c r="CD114" s="2" t="s">
        <v>426</v>
      </c>
    </row>
    <row r="115" spans="1:83" s="6" customFormat="1" ht="15" x14ac:dyDescent="0.25">
      <c r="A115" s="307" t="s">
        <v>427</v>
      </c>
      <c r="B115" s="308"/>
      <c r="C115" s="308"/>
      <c r="D115" s="308"/>
      <c r="E115" s="308"/>
      <c r="F115" s="308"/>
      <c r="G115" s="308"/>
      <c r="H115" s="308"/>
      <c r="I115" s="309"/>
      <c r="J115" s="41">
        <v>16063.39</v>
      </c>
      <c r="K115" s="42"/>
      <c r="L115" s="42"/>
      <c r="M115" s="42"/>
      <c r="N115" s="42"/>
      <c r="O115" s="42"/>
      <c r="P115" s="42"/>
      <c r="CC115" s="48"/>
      <c r="CD115" s="2" t="s">
        <v>427</v>
      </c>
    </row>
    <row r="116" spans="1:83" s="6" customFormat="1" ht="15" x14ac:dyDescent="0.25">
      <c r="A116" s="307" t="s">
        <v>428</v>
      </c>
      <c r="B116" s="308"/>
      <c r="C116" s="308"/>
      <c r="D116" s="308"/>
      <c r="E116" s="308"/>
      <c r="F116" s="308"/>
      <c r="G116" s="308"/>
      <c r="H116" s="308"/>
      <c r="I116" s="309"/>
      <c r="J116" s="41">
        <v>8445.7099999999991</v>
      </c>
      <c r="K116" s="42"/>
      <c r="L116" s="42"/>
      <c r="M116" s="42"/>
      <c r="N116" s="42"/>
      <c r="O116" s="42"/>
      <c r="P116" s="42"/>
      <c r="CC116" s="48"/>
      <c r="CD116" s="2" t="s">
        <v>428</v>
      </c>
    </row>
    <row r="117" spans="1:83" s="6" customFormat="1" ht="15" x14ac:dyDescent="0.25">
      <c r="A117" s="307" t="s">
        <v>82</v>
      </c>
      <c r="B117" s="308"/>
      <c r="C117" s="308"/>
      <c r="D117" s="308"/>
      <c r="E117" s="308"/>
      <c r="F117" s="308"/>
      <c r="G117" s="308"/>
      <c r="H117" s="308"/>
      <c r="I117" s="309"/>
      <c r="J117" s="41">
        <v>278889.09999999998</v>
      </c>
      <c r="K117" s="42"/>
      <c r="L117" s="42"/>
      <c r="M117" s="42"/>
      <c r="N117" s="42"/>
      <c r="O117" s="42"/>
      <c r="P117" s="42"/>
      <c r="CC117" s="48"/>
      <c r="CD117" s="2" t="s">
        <v>82</v>
      </c>
    </row>
    <row r="118" spans="1:83" s="6" customFormat="1" ht="15" x14ac:dyDescent="0.25">
      <c r="A118" s="307" t="s">
        <v>83</v>
      </c>
      <c r="B118" s="308"/>
      <c r="C118" s="308"/>
      <c r="D118" s="308"/>
      <c r="E118" s="308"/>
      <c r="F118" s="308"/>
      <c r="G118" s="308"/>
      <c r="H118" s="308"/>
      <c r="I118" s="309"/>
      <c r="J118" s="41">
        <v>285369.05</v>
      </c>
      <c r="K118" s="42"/>
      <c r="L118" s="42"/>
      <c r="M118" s="42"/>
      <c r="N118" s="42"/>
      <c r="O118" s="42"/>
      <c r="P118" s="42"/>
      <c r="CC118" s="48"/>
      <c r="CD118" s="2" t="s">
        <v>83</v>
      </c>
    </row>
    <row r="119" spans="1:83" s="6" customFormat="1" ht="15" x14ac:dyDescent="0.25">
      <c r="A119" s="307" t="s">
        <v>84</v>
      </c>
      <c r="B119" s="308"/>
      <c r="C119" s="308"/>
      <c r="D119" s="308"/>
      <c r="E119" s="308"/>
      <c r="F119" s="308"/>
      <c r="G119" s="308"/>
      <c r="H119" s="308"/>
      <c r="I119" s="309"/>
      <c r="J119" s="41">
        <v>164424.63</v>
      </c>
      <c r="K119" s="42"/>
      <c r="L119" s="42"/>
      <c r="M119" s="42"/>
      <c r="N119" s="42"/>
      <c r="O119" s="42"/>
      <c r="P119" s="42"/>
      <c r="CC119" s="48"/>
      <c r="CD119" s="2" t="s">
        <v>84</v>
      </c>
    </row>
    <row r="120" spans="1:83" s="6" customFormat="1" ht="15" x14ac:dyDescent="0.25">
      <c r="A120" s="304" t="s">
        <v>85</v>
      </c>
      <c r="B120" s="305"/>
      <c r="C120" s="305"/>
      <c r="D120" s="305"/>
      <c r="E120" s="305"/>
      <c r="F120" s="305"/>
      <c r="G120" s="305"/>
      <c r="H120" s="305"/>
      <c r="I120" s="306"/>
      <c r="J120" s="49">
        <v>1632164.05</v>
      </c>
      <c r="K120" s="47"/>
      <c r="L120" s="47"/>
      <c r="M120" s="47"/>
      <c r="N120" s="47"/>
      <c r="O120" s="65">
        <v>273.81317999999999</v>
      </c>
      <c r="P120" s="66">
        <v>74.405231999999998</v>
      </c>
      <c r="CC120" s="48"/>
      <c r="CE120" s="48" t="s">
        <v>85</v>
      </c>
    </row>
    <row r="121" spans="1:83" s="6" customFormat="1" ht="15" x14ac:dyDescent="0.25">
      <c r="A121" s="307" t="s">
        <v>86</v>
      </c>
      <c r="B121" s="308"/>
      <c r="C121" s="308"/>
      <c r="D121" s="308"/>
      <c r="E121" s="308"/>
      <c r="F121" s="308"/>
      <c r="G121" s="308"/>
      <c r="H121" s="308"/>
      <c r="I121" s="309"/>
      <c r="J121" s="42"/>
      <c r="K121" s="42"/>
      <c r="L121" s="42"/>
      <c r="M121" s="42"/>
      <c r="N121" s="42"/>
      <c r="O121" s="42"/>
      <c r="P121" s="42"/>
      <c r="CC121" s="48"/>
      <c r="CD121" s="2" t="s">
        <v>86</v>
      </c>
      <c r="CE121" s="48"/>
    </row>
    <row r="122" spans="1:83" s="6" customFormat="1" ht="15" x14ac:dyDescent="0.25">
      <c r="A122" s="307" t="s">
        <v>87</v>
      </c>
      <c r="B122" s="308"/>
      <c r="C122" s="308"/>
      <c r="D122" s="308"/>
      <c r="E122" s="308"/>
      <c r="F122" s="308"/>
      <c r="G122" s="308"/>
      <c r="H122" s="308"/>
      <c r="I122" s="309"/>
      <c r="J122" s="42"/>
      <c r="K122" s="42"/>
      <c r="L122" s="42"/>
      <c r="M122" s="42"/>
      <c r="N122" s="42"/>
      <c r="O122" s="42"/>
      <c r="P122" s="42"/>
      <c r="CC122" s="48"/>
      <c r="CD122" s="2" t="s">
        <v>87</v>
      </c>
      <c r="CE122" s="48"/>
    </row>
    <row r="123" spans="1:83" s="6" customFormat="1" ht="15" x14ac:dyDescent="0.25">
      <c r="A123" s="307" t="s">
        <v>250</v>
      </c>
      <c r="B123" s="308"/>
      <c r="C123" s="308"/>
      <c r="D123" s="308"/>
      <c r="E123" s="308"/>
      <c r="F123" s="308"/>
      <c r="G123" s="308"/>
      <c r="H123" s="308"/>
      <c r="I123" s="309"/>
      <c r="J123" s="42"/>
      <c r="K123" s="42"/>
      <c r="L123" s="42"/>
      <c r="M123" s="42"/>
      <c r="N123" s="42"/>
      <c r="O123" s="42"/>
      <c r="P123" s="42"/>
      <c r="CC123" s="48"/>
      <c r="CD123" s="2" t="s">
        <v>250</v>
      </c>
      <c r="CE123" s="48"/>
    </row>
    <row r="124" spans="1:83" s="6" customFormat="1" ht="3" customHeight="1" x14ac:dyDescent="0.25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3"/>
      <c r="M124" s="53"/>
      <c r="N124" s="53"/>
      <c r="O124" s="54"/>
      <c r="P124" s="54"/>
    </row>
    <row r="125" spans="1:83" s="6" customFormat="1" ht="53.2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1:83" s="6" customFormat="1" ht="15" x14ac:dyDescent="0.25">
      <c r="A126" s="7"/>
      <c r="B126" s="7"/>
      <c r="C126" s="7"/>
      <c r="D126" s="7"/>
      <c r="E126" s="7"/>
      <c r="F126" s="7"/>
      <c r="G126" s="7"/>
      <c r="H126" s="19"/>
      <c r="I126" s="310"/>
      <c r="J126" s="310"/>
      <c r="K126" s="310"/>
      <c r="L126" s="7"/>
      <c r="M126" s="7"/>
      <c r="N126" s="7"/>
      <c r="O126" s="7"/>
      <c r="P126" s="7"/>
    </row>
    <row r="127" spans="1:83" s="6" customFormat="1" ht="1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1:83" s="6" customFormat="1" ht="1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</sheetData>
  <mergeCells count="125">
    <mergeCell ref="A122:I122"/>
    <mergeCell ref="A123:I123"/>
    <mergeCell ref="I126:K126"/>
    <mergeCell ref="A117:I117"/>
    <mergeCell ref="A118:I118"/>
    <mergeCell ref="A119:I119"/>
    <mergeCell ref="A120:I120"/>
    <mergeCell ref="A121:I121"/>
    <mergeCell ref="A112:I112"/>
    <mergeCell ref="A113:I113"/>
    <mergeCell ref="A114:I114"/>
    <mergeCell ref="A115:I115"/>
    <mergeCell ref="A116:I116"/>
    <mergeCell ref="A107:I107"/>
    <mergeCell ref="A108:I108"/>
    <mergeCell ref="A109:I109"/>
    <mergeCell ref="A110:I110"/>
    <mergeCell ref="A111:I111"/>
    <mergeCell ref="A102:I102"/>
    <mergeCell ref="A103:I103"/>
    <mergeCell ref="A104:I104"/>
    <mergeCell ref="A105:I105"/>
    <mergeCell ref="A106:I106"/>
    <mergeCell ref="C97:E97"/>
    <mergeCell ref="C98:E98"/>
    <mergeCell ref="A99:I99"/>
    <mergeCell ref="A100:I100"/>
    <mergeCell ref="A101:I101"/>
    <mergeCell ref="C92:E92"/>
    <mergeCell ref="C93:E93"/>
    <mergeCell ref="C94:E94"/>
    <mergeCell ref="C95:E95"/>
    <mergeCell ref="C96:E96"/>
    <mergeCell ref="C87:E87"/>
    <mergeCell ref="A88:P88"/>
    <mergeCell ref="C89:E89"/>
    <mergeCell ref="C90:E90"/>
    <mergeCell ref="C91:E91"/>
    <mergeCell ref="C82:E82"/>
    <mergeCell ref="A83:P83"/>
    <mergeCell ref="C84:E84"/>
    <mergeCell ref="C85:E85"/>
    <mergeCell ref="C86:E86"/>
    <mergeCell ref="C77:E77"/>
    <mergeCell ref="C78:E78"/>
    <mergeCell ref="A79:P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42:E42"/>
    <mergeCell ref="C43:E43"/>
    <mergeCell ref="C44:E44"/>
    <mergeCell ref="A45:P45"/>
    <mergeCell ref="C46:E46"/>
    <mergeCell ref="C37:E37"/>
    <mergeCell ref="C38:E38"/>
    <mergeCell ref="C39:E39"/>
    <mergeCell ref="C40:E40"/>
    <mergeCell ref="C41:E41"/>
    <mergeCell ref="C32:E32"/>
    <mergeCell ref="A33:P33"/>
    <mergeCell ref="C34:E34"/>
    <mergeCell ref="C35:E35"/>
    <mergeCell ref="A36:P36"/>
    <mergeCell ref="C27:E27"/>
    <mergeCell ref="A28:P28"/>
    <mergeCell ref="A29:P29"/>
    <mergeCell ref="C30:E30"/>
    <mergeCell ref="C31:E31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58"/>
  <sheetViews>
    <sheetView workbookViewId="0">
      <selection activeCell="A8" sqref="A8:P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2" t="s">
        <v>429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6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8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129.59100000000001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129.59100000000001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15</v>
      </c>
      <c r="C18" s="22"/>
      <c r="D18" s="23"/>
      <c r="E18" s="24">
        <v>61.71</v>
      </c>
      <c r="F18" s="25" t="s">
        <v>13</v>
      </c>
      <c r="H18" s="22"/>
      <c r="J18" s="22"/>
      <c r="K18" s="22"/>
      <c r="L18" s="22"/>
      <c r="M18" s="8"/>
      <c r="N18" s="27"/>
    </row>
    <row r="19" spans="1:79" s="6" customFormat="1" ht="12.75" customHeight="1" x14ac:dyDescent="0.25">
      <c r="B19" s="22" t="s">
        <v>16</v>
      </c>
      <c r="C19" s="22"/>
      <c r="D19" s="12"/>
      <c r="E19" s="28">
        <v>56.45</v>
      </c>
      <c r="F19" s="25" t="s">
        <v>17</v>
      </c>
      <c r="H19" s="22"/>
      <c r="J19" s="22"/>
      <c r="K19" s="22"/>
      <c r="L19" s="22"/>
      <c r="M19" s="29"/>
      <c r="N19" s="25"/>
    </row>
    <row r="20" spans="1:79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5" x14ac:dyDescent="0.25">
      <c r="A21" s="7"/>
      <c r="B21" s="19" t="s">
        <v>19</v>
      </c>
      <c r="C21" s="19"/>
      <c r="D21" s="7"/>
      <c r="E21" s="292" t="s">
        <v>20</v>
      </c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BN21" s="21" t="s">
        <v>20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79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79" s="6" customFormat="1" ht="36" customHeight="1" x14ac:dyDescent="0.25">
      <c r="A23" s="293" t="s">
        <v>21</v>
      </c>
      <c r="B23" s="293" t="s">
        <v>22</v>
      </c>
      <c r="C23" s="293" t="s">
        <v>23</v>
      </c>
      <c r="D23" s="293"/>
      <c r="E23" s="293"/>
      <c r="F23" s="293" t="s">
        <v>24</v>
      </c>
      <c r="G23" s="294" t="s">
        <v>25</v>
      </c>
      <c r="H23" s="295"/>
      <c r="I23" s="293" t="s">
        <v>26</v>
      </c>
      <c r="J23" s="293"/>
      <c r="K23" s="293"/>
      <c r="L23" s="293"/>
      <c r="M23" s="293"/>
      <c r="N23" s="293"/>
      <c r="O23" s="293" t="s">
        <v>27</v>
      </c>
      <c r="P23" s="293" t="s">
        <v>28</v>
      </c>
    </row>
    <row r="24" spans="1:79" s="6" customFormat="1" ht="36.75" customHeight="1" x14ac:dyDescent="0.25">
      <c r="A24" s="293"/>
      <c r="B24" s="293"/>
      <c r="C24" s="293"/>
      <c r="D24" s="293"/>
      <c r="E24" s="293"/>
      <c r="F24" s="293"/>
      <c r="G24" s="296" t="s">
        <v>29</v>
      </c>
      <c r="H24" s="296" t="s">
        <v>30</v>
      </c>
      <c r="I24" s="293" t="s">
        <v>29</v>
      </c>
      <c r="J24" s="293" t="s">
        <v>31</v>
      </c>
      <c r="K24" s="298" t="s">
        <v>32</v>
      </c>
      <c r="L24" s="298"/>
      <c r="M24" s="298"/>
      <c r="N24" s="298"/>
      <c r="O24" s="293"/>
      <c r="P24" s="293"/>
    </row>
    <row r="25" spans="1:79" s="6" customFormat="1" ht="15" x14ac:dyDescent="0.25">
      <c r="A25" s="293"/>
      <c r="B25" s="293"/>
      <c r="C25" s="293"/>
      <c r="D25" s="293"/>
      <c r="E25" s="293"/>
      <c r="F25" s="293"/>
      <c r="G25" s="297"/>
      <c r="H25" s="297"/>
      <c r="I25" s="293"/>
      <c r="J25" s="293"/>
      <c r="K25" s="35" t="s">
        <v>33</v>
      </c>
      <c r="L25" s="35" t="s">
        <v>34</v>
      </c>
      <c r="M25" s="35" t="s">
        <v>35</v>
      </c>
      <c r="N25" s="35" t="s">
        <v>36</v>
      </c>
      <c r="O25" s="293"/>
      <c r="P25" s="293"/>
    </row>
    <row r="26" spans="1:79" s="6" customFormat="1" ht="15" x14ac:dyDescent="0.25">
      <c r="A26" s="34">
        <v>1</v>
      </c>
      <c r="B26" s="34">
        <v>2</v>
      </c>
      <c r="C26" s="298">
        <v>3</v>
      </c>
      <c r="D26" s="298"/>
      <c r="E26" s="298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79" s="6" customFormat="1" ht="15" x14ac:dyDescent="0.25">
      <c r="A27" s="299" t="s">
        <v>37</v>
      </c>
      <c r="B27" s="299"/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BZ27" s="36" t="s">
        <v>37</v>
      </c>
    </row>
    <row r="28" spans="1:79" s="6" customFormat="1" ht="33.75" x14ac:dyDescent="0.25">
      <c r="A28" s="37" t="s">
        <v>38</v>
      </c>
      <c r="B28" s="38" t="s">
        <v>39</v>
      </c>
      <c r="C28" s="300" t="s">
        <v>40</v>
      </c>
      <c r="D28" s="301"/>
      <c r="E28" s="302"/>
      <c r="F28" s="37" t="s">
        <v>41</v>
      </c>
      <c r="G28" s="39"/>
      <c r="H28" s="40">
        <v>0.08</v>
      </c>
      <c r="I28" s="41">
        <v>14320.22</v>
      </c>
      <c r="J28" s="41">
        <v>1145.6099999999999</v>
      </c>
      <c r="K28" s="41">
        <v>1145.6099999999999</v>
      </c>
      <c r="L28" s="42"/>
      <c r="M28" s="42"/>
      <c r="N28" s="42"/>
      <c r="O28" s="43">
        <v>1.04</v>
      </c>
      <c r="P28" s="44">
        <v>0</v>
      </c>
      <c r="BZ28" s="36"/>
      <c r="CA28" s="2" t="s">
        <v>40</v>
      </c>
    </row>
    <row r="29" spans="1:79" s="6" customFormat="1" ht="22.5" x14ac:dyDescent="0.25">
      <c r="A29" s="37" t="s">
        <v>42</v>
      </c>
      <c r="B29" s="38" t="s">
        <v>43</v>
      </c>
      <c r="C29" s="300" t="s">
        <v>44</v>
      </c>
      <c r="D29" s="301"/>
      <c r="E29" s="302"/>
      <c r="F29" s="37" t="s">
        <v>45</v>
      </c>
      <c r="G29" s="39"/>
      <c r="H29" s="45">
        <v>1</v>
      </c>
      <c r="I29" s="41">
        <v>1790.03</v>
      </c>
      <c r="J29" s="41">
        <v>1790.03</v>
      </c>
      <c r="K29" s="41">
        <v>1790.03</v>
      </c>
      <c r="L29" s="42"/>
      <c r="M29" s="42"/>
      <c r="N29" s="42"/>
      <c r="O29" s="43">
        <v>1.62</v>
      </c>
      <c r="P29" s="44">
        <v>0</v>
      </c>
      <c r="BZ29" s="36"/>
      <c r="CA29" s="2" t="s">
        <v>44</v>
      </c>
    </row>
    <row r="30" spans="1:79" s="6" customFormat="1" ht="22.5" x14ac:dyDescent="0.25">
      <c r="A30" s="37" t="s">
        <v>46</v>
      </c>
      <c r="B30" s="38" t="s">
        <v>47</v>
      </c>
      <c r="C30" s="300" t="s">
        <v>48</v>
      </c>
      <c r="D30" s="301"/>
      <c r="E30" s="302"/>
      <c r="F30" s="37" t="s">
        <v>45</v>
      </c>
      <c r="G30" s="39"/>
      <c r="H30" s="45">
        <v>6</v>
      </c>
      <c r="I30" s="41">
        <v>1790.03</v>
      </c>
      <c r="J30" s="41">
        <v>10740.16</v>
      </c>
      <c r="K30" s="41">
        <v>10740.16</v>
      </c>
      <c r="L30" s="42"/>
      <c r="M30" s="42"/>
      <c r="N30" s="42"/>
      <c r="O30" s="43">
        <v>9.7200000000000006</v>
      </c>
      <c r="P30" s="44">
        <v>0</v>
      </c>
      <c r="BZ30" s="36"/>
      <c r="CA30" s="2" t="s">
        <v>48</v>
      </c>
    </row>
    <row r="31" spans="1:79" s="6" customFormat="1" ht="22.5" x14ac:dyDescent="0.25">
      <c r="A31" s="37" t="s">
        <v>49</v>
      </c>
      <c r="B31" s="38" t="s">
        <v>50</v>
      </c>
      <c r="C31" s="300" t="s">
        <v>51</v>
      </c>
      <c r="D31" s="301"/>
      <c r="E31" s="302"/>
      <c r="F31" s="37" t="s">
        <v>52</v>
      </c>
      <c r="G31" s="39"/>
      <c r="H31" s="45">
        <v>3</v>
      </c>
      <c r="I31" s="41">
        <v>2829.18</v>
      </c>
      <c r="J31" s="41">
        <v>8487.52</v>
      </c>
      <c r="K31" s="41">
        <v>8487.52</v>
      </c>
      <c r="L31" s="42"/>
      <c r="M31" s="42"/>
      <c r="N31" s="42"/>
      <c r="O31" s="46">
        <v>8.1</v>
      </c>
      <c r="P31" s="44">
        <v>0</v>
      </c>
      <c r="BZ31" s="36"/>
      <c r="CA31" s="2" t="s">
        <v>51</v>
      </c>
    </row>
    <row r="32" spans="1:79" s="6" customFormat="1" ht="22.5" x14ac:dyDescent="0.25">
      <c r="A32" s="37" t="s">
        <v>53</v>
      </c>
      <c r="B32" s="38" t="s">
        <v>54</v>
      </c>
      <c r="C32" s="300" t="s">
        <v>55</v>
      </c>
      <c r="D32" s="301"/>
      <c r="E32" s="302"/>
      <c r="F32" s="37" t="s">
        <v>52</v>
      </c>
      <c r="G32" s="39"/>
      <c r="H32" s="45">
        <v>1</v>
      </c>
      <c r="I32" s="41">
        <v>906.06</v>
      </c>
      <c r="J32" s="43">
        <v>906.06</v>
      </c>
      <c r="K32" s="43">
        <v>906.06</v>
      </c>
      <c r="L32" s="42"/>
      <c r="M32" s="42"/>
      <c r="N32" s="42"/>
      <c r="O32" s="43">
        <v>0.82</v>
      </c>
      <c r="P32" s="44">
        <v>0</v>
      </c>
      <c r="BZ32" s="36"/>
      <c r="CA32" s="2" t="s">
        <v>55</v>
      </c>
    </row>
    <row r="33" spans="1:81" s="6" customFormat="1" ht="33.75" x14ac:dyDescent="0.25">
      <c r="A33" s="37" t="s">
        <v>56</v>
      </c>
      <c r="B33" s="38" t="s">
        <v>57</v>
      </c>
      <c r="C33" s="300" t="s">
        <v>58</v>
      </c>
      <c r="D33" s="301"/>
      <c r="E33" s="302"/>
      <c r="F33" s="37" t="s">
        <v>59</v>
      </c>
      <c r="G33" s="39"/>
      <c r="H33" s="45">
        <v>1</v>
      </c>
      <c r="I33" s="41">
        <v>7047.22</v>
      </c>
      <c r="J33" s="41">
        <v>7047.22</v>
      </c>
      <c r="K33" s="41">
        <v>7047.22</v>
      </c>
      <c r="L33" s="42"/>
      <c r="M33" s="42"/>
      <c r="N33" s="42"/>
      <c r="O33" s="46">
        <v>6.3</v>
      </c>
      <c r="P33" s="44">
        <v>0</v>
      </c>
      <c r="BZ33" s="36"/>
      <c r="CA33" s="2" t="s">
        <v>58</v>
      </c>
    </row>
    <row r="34" spans="1:81" s="6" customFormat="1" ht="45" x14ac:dyDescent="0.25">
      <c r="A34" s="37" t="s">
        <v>60</v>
      </c>
      <c r="B34" s="38" t="s">
        <v>61</v>
      </c>
      <c r="C34" s="300" t="s">
        <v>62</v>
      </c>
      <c r="D34" s="301"/>
      <c r="E34" s="302"/>
      <c r="F34" s="37" t="s">
        <v>59</v>
      </c>
      <c r="G34" s="39"/>
      <c r="H34" s="45">
        <v>1</v>
      </c>
      <c r="I34" s="41">
        <v>2927.51</v>
      </c>
      <c r="J34" s="41">
        <v>2927.51</v>
      </c>
      <c r="K34" s="41">
        <v>2927.51</v>
      </c>
      <c r="L34" s="42"/>
      <c r="M34" s="42"/>
      <c r="N34" s="42"/>
      <c r="O34" s="46">
        <v>3.6</v>
      </c>
      <c r="P34" s="44">
        <v>0</v>
      </c>
      <c r="BZ34" s="36"/>
      <c r="CA34" s="2" t="s">
        <v>62</v>
      </c>
    </row>
    <row r="35" spans="1:81" s="6" customFormat="1" ht="45" x14ac:dyDescent="0.25">
      <c r="A35" s="37" t="s">
        <v>63</v>
      </c>
      <c r="B35" s="38" t="s">
        <v>64</v>
      </c>
      <c r="C35" s="300" t="s">
        <v>65</v>
      </c>
      <c r="D35" s="301"/>
      <c r="E35" s="302"/>
      <c r="F35" s="37" t="s">
        <v>59</v>
      </c>
      <c r="G35" s="39"/>
      <c r="H35" s="45">
        <v>2</v>
      </c>
      <c r="I35" s="41">
        <v>2195.63</v>
      </c>
      <c r="J35" s="41">
        <v>4391.25</v>
      </c>
      <c r="K35" s="41">
        <v>4391.25</v>
      </c>
      <c r="L35" s="42"/>
      <c r="M35" s="42"/>
      <c r="N35" s="42"/>
      <c r="O35" s="46">
        <v>5.4</v>
      </c>
      <c r="P35" s="44">
        <v>0</v>
      </c>
      <c r="BZ35" s="36"/>
      <c r="CA35" s="2" t="s">
        <v>65</v>
      </c>
    </row>
    <row r="36" spans="1:81" s="6" customFormat="1" ht="33.75" x14ac:dyDescent="0.25">
      <c r="A36" s="37" t="s">
        <v>66</v>
      </c>
      <c r="B36" s="38" t="s">
        <v>67</v>
      </c>
      <c r="C36" s="300" t="s">
        <v>68</v>
      </c>
      <c r="D36" s="301"/>
      <c r="E36" s="302"/>
      <c r="F36" s="37" t="s">
        <v>69</v>
      </c>
      <c r="G36" s="39"/>
      <c r="H36" s="45">
        <v>1</v>
      </c>
      <c r="I36" s="41">
        <v>16386.830000000002</v>
      </c>
      <c r="J36" s="41">
        <v>16386.830000000002</v>
      </c>
      <c r="K36" s="41">
        <v>16386.830000000002</v>
      </c>
      <c r="L36" s="42"/>
      <c r="M36" s="42"/>
      <c r="N36" s="42"/>
      <c r="O36" s="46">
        <v>13.4</v>
      </c>
      <c r="P36" s="44">
        <v>0</v>
      </c>
      <c r="BZ36" s="36"/>
      <c r="CA36" s="2" t="s">
        <v>68</v>
      </c>
    </row>
    <row r="37" spans="1:81" s="6" customFormat="1" ht="56.25" x14ac:dyDescent="0.25">
      <c r="A37" s="37" t="s">
        <v>70</v>
      </c>
      <c r="B37" s="38" t="s">
        <v>71</v>
      </c>
      <c r="C37" s="300" t="s">
        <v>72</v>
      </c>
      <c r="D37" s="301"/>
      <c r="E37" s="302"/>
      <c r="F37" s="37" t="s">
        <v>73</v>
      </c>
      <c r="G37" s="39"/>
      <c r="H37" s="45">
        <v>1</v>
      </c>
      <c r="I37" s="41">
        <v>7887.69</v>
      </c>
      <c r="J37" s="41">
        <v>7887.69</v>
      </c>
      <c r="K37" s="41">
        <v>7887.69</v>
      </c>
      <c r="L37" s="42"/>
      <c r="M37" s="42"/>
      <c r="N37" s="42"/>
      <c r="O37" s="43">
        <v>6.45</v>
      </c>
      <c r="P37" s="44">
        <v>0</v>
      </c>
      <c r="BZ37" s="36"/>
      <c r="CA37" s="2" t="s">
        <v>72</v>
      </c>
    </row>
    <row r="38" spans="1:81" s="6" customFormat="1" ht="15" x14ac:dyDescent="0.25">
      <c r="A38" s="304" t="s">
        <v>74</v>
      </c>
      <c r="B38" s="305"/>
      <c r="C38" s="305"/>
      <c r="D38" s="305"/>
      <c r="E38" s="305"/>
      <c r="F38" s="305"/>
      <c r="G38" s="305"/>
      <c r="H38" s="305"/>
      <c r="I38" s="306"/>
      <c r="J38" s="47"/>
      <c r="K38" s="47"/>
      <c r="L38" s="47"/>
      <c r="M38" s="47"/>
      <c r="N38" s="47"/>
      <c r="O38" s="47"/>
      <c r="P38" s="47"/>
      <c r="CB38" s="48" t="s">
        <v>74</v>
      </c>
    </row>
    <row r="39" spans="1:81" s="6" customFormat="1" ht="15" x14ac:dyDescent="0.25">
      <c r="A39" s="307" t="s">
        <v>75</v>
      </c>
      <c r="B39" s="308"/>
      <c r="C39" s="308"/>
      <c r="D39" s="308"/>
      <c r="E39" s="308"/>
      <c r="F39" s="308"/>
      <c r="G39" s="308"/>
      <c r="H39" s="308"/>
      <c r="I39" s="309"/>
      <c r="J39" s="41">
        <v>61709.88</v>
      </c>
      <c r="K39" s="42"/>
      <c r="L39" s="42"/>
      <c r="M39" s="42"/>
      <c r="N39" s="42"/>
      <c r="O39" s="42"/>
      <c r="P39" s="42"/>
      <c r="CB39" s="48"/>
      <c r="CC39" s="2" t="s">
        <v>75</v>
      </c>
    </row>
    <row r="40" spans="1:81" s="6" customFormat="1" ht="15" x14ac:dyDescent="0.25">
      <c r="A40" s="307" t="s">
        <v>76</v>
      </c>
      <c r="B40" s="308"/>
      <c r="C40" s="308"/>
      <c r="D40" s="308"/>
      <c r="E40" s="308"/>
      <c r="F40" s="308"/>
      <c r="G40" s="308"/>
      <c r="H40" s="308"/>
      <c r="I40" s="309"/>
      <c r="J40" s="41">
        <v>129590.74</v>
      </c>
      <c r="K40" s="42"/>
      <c r="L40" s="42"/>
      <c r="M40" s="42"/>
      <c r="N40" s="42"/>
      <c r="O40" s="42"/>
      <c r="P40" s="42"/>
      <c r="CB40" s="48"/>
      <c r="CC40" s="2" t="s">
        <v>76</v>
      </c>
    </row>
    <row r="41" spans="1:81" s="6" customFormat="1" ht="15" x14ac:dyDescent="0.25">
      <c r="A41" s="307" t="s">
        <v>77</v>
      </c>
      <c r="B41" s="308"/>
      <c r="C41" s="308"/>
      <c r="D41" s="308"/>
      <c r="E41" s="308"/>
      <c r="F41" s="308"/>
      <c r="G41" s="308"/>
      <c r="H41" s="308"/>
      <c r="I41" s="309"/>
      <c r="J41" s="41">
        <v>129590.74</v>
      </c>
      <c r="K41" s="42"/>
      <c r="L41" s="42"/>
      <c r="M41" s="42"/>
      <c r="N41" s="42"/>
      <c r="O41" s="42"/>
      <c r="P41" s="42"/>
      <c r="CB41" s="48"/>
      <c r="CC41" s="2" t="s">
        <v>77</v>
      </c>
    </row>
    <row r="42" spans="1:81" s="6" customFormat="1" ht="15" x14ac:dyDescent="0.25">
      <c r="A42" s="307" t="s">
        <v>78</v>
      </c>
      <c r="B42" s="308"/>
      <c r="C42" s="308"/>
      <c r="D42" s="308"/>
      <c r="E42" s="308"/>
      <c r="F42" s="308"/>
      <c r="G42" s="308"/>
      <c r="H42" s="308"/>
      <c r="I42" s="309"/>
      <c r="J42" s="42"/>
      <c r="K42" s="42"/>
      <c r="L42" s="42"/>
      <c r="M42" s="42"/>
      <c r="N42" s="42"/>
      <c r="O42" s="42"/>
      <c r="P42" s="42"/>
      <c r="CB42" s="48"/>
      <c r="CC42" s="2" t="s">
        <v>78</v>
      </c>
    </row>
    <row r="43" spans="1:81" s="6" customFormat="1" ht="15" x14ac:dyDescent="0.25">
      <c r="A43" s="307" t="s">
        <v>79</v>
      </c>
      <c r="B43" s="308"/>
      <c r="C43" s="308"/>
      <c r="D43" s="308"/>
      <c r="E43" s="308"/>
      <c r="F43" s="308"/>
      <c r="G43" s="308"/>
      <c r="H43" s="308"/>
      <c r="I43" s="309"/>
      <c r="J43" s="41">
        <v>61709.88</v>
      </c>
      <c r="K43" s="42"/>
      <c r="L43" s="42"/>
      <c r="M43" s="42"/>
      <c r="N43" s="42"/>
      <c r="O43" s="42"/>
      <c r="P43" s="42"/>
      <c r="CB43" s="48"/>
      <c r="CC43" s="2" t="s">
        <v>79</v>
      </c>
    </row>
    <row r="44" spans="1:81" s="6" customFormat="1" ht="15" x14ac:dyDescent="0.25">
      <c r="A44" s="307" t="s">
        <v>80</v>
      </c>
      <c r="B44" s="308"/>
      <c r="C44" s="308"/>
      <c r="D44" s="308"/>
      <c r="E44" s="308"/>
      <c r="F44" s="308"/>
      <c r="G44" s="308"/>
      <c r="H44" s="308"/>
      <c r="I44" s="309"/>
      <c r="J44" s="41">
        <v>45665.3</v>
      </c>
      <c r="K44" s="42"/>
      <c r="L44" s="42"/>
      <c r="M44" s="42"/>
      <c r="N44" s="42"/>
      <c r="O44" s="42"/>
      <c r="P44" s="42"/>
      <c r="CB44" s="48"/>
      <c r="CC44" s="2" t="s">
        <v>80</v>
      </c>
    </row>
    <row r="45" spans="1:81" s="6" customFormat="1" ht="15" x14ac:dyDescent="0.25">
      <c r="A45" s="307" t="s">
        <v>81</v>
      </c>
      <c r="B45" s="308"/>
      <c r="C45" s="308"/>
      <c r="D45" s="308"/>
      <c r="E45" s="308"/>
      <c r="F45" s="308"/>
      <c r="G45" s="308"/>
      <c r="H45" s="308"/>
      <c r="I45" s="309"/>
      <c r="J45" s="41">
        <v>22215.56</v>
      </c>
      <c r="K45" s="42"/>
      <c r="L45" s="42"/>
      <c r="M45" s="42"/>
      <c r="N45" s="42"/>
      <c r="O45" s="42"/>
      <c r="P45" s="42"/>
      <c r="CB45" s="48"/>
      <c r="CC45" s="2" t="s">
        <v>81</v>
      </c>
    </row>
    <row r="46" spans="1:81" s="6" customFormat="1" ht="15" x14ac:dyDescent="0.25">
      <c r="A46" s="307" t="s">
        <v>82</v>
      </c>
      <c r="B46" s="308"/>
      <c r="C46" s="308"/>
      <c r="D46" s="308"/>
      <c r="E46" s="308"/>
      <c r="F46" s="308"/>
      <c r="G46" s="308"/>
      <c r="H46" s="308"/>
      <c r="I46" s="309"/>
      <c r="J46" s="41">
        <v>61709.88</v>
      </c>
      <c r="K46" s="42"/>
      <c r="L46" s="42"/>
      <c r="M46" s="42"/>
      <c r="N46" s="42"/>
      <c r="O46" s="42"/>
      <c r="P46" s="42"/>
      <c r="CB46" s="48"/>
      <c r="CC46" s="2" t="s">
        <v>82</v>
      </c>
    </row>
    <row r="47" spans="1:81" s="6" customFormat="1" ht="15" x14ac:dyDescent="0.25">
      <c r="A47" s="307" t="s">
        <v>83</v>
      </c>
      <c r="B47" s="308"/>
      <c r="C47" s="308"/>
      <c r="D47" s="308"/>
      <c r="E47" s="308"/>
      <c r="F47" s="308"/>
      <c r="G47" s="308"/>
      <c r="H47" s="308"/>
      <c r="I47" s="309"/>
      <c r="J47" s="41">
        <v>45665.3</v>
      </c>
      <c r="K47" s="42"/>
      <c r="L47" s="42"/>
      <c r="M47" s="42"/>
      <c r="N47" s="42"/>
      <c r="O47" s="42"/>
      <c r="P47" s="42"/>
      <c r="CB47" s="48"/>
      <c r="CC47" s="2" t="s">
        <v>83</v>
      </c>
    </row>
    <row r="48" spans="1:81" s="6" customFormat="1" ht="15" x14ac:dyDescent="0.25">
      <c r="A48" s="307" t="s">
        <v>84</v>
      </c>
      <c r="B48" s="308"/>
      <c r="C48" s="308"/>
      <c r="D48" s="308"/>
      <c r="E48" s="308"/>
      <c r="F48" s="308"/>
      <c r="G48" s="308"/>
      <c r="H48" s="308"/>
      <c r="I48" s="309"/>
      <c r="J48" s="41">
        <v>22215.56</v>
      </c>
      <c r="K48" s="42"/>
      <c r="L48" s="42"/>
      <c r="M48" s="42"/>
      <c r="N48" s="42"/>
      <c r="O48" s="42"/>
      <c r="P48" s="42"/>
      <c r="CB48" s="48"/>
      <c r="CC48" s="2" t="s">
        <v>84</v>
      </c>
    </row>
    <row r="49" spans="1:82" s="6" customFormat="1" ht="15" x14ac:dyDescent="0.25">
      <c r="A49" s="304" t="s">
        <v>85</v>
      </c>
      <c r="B49" s="305"/>
      <c r="C49" s="305"/>
      <c r="D49" s="305"/>
      <c r="E49" s="305"/>
      <c r="F49" s="305"/>
      <c r="G49" s="305"/>
      <c r="H49" s="305"/>
      <c r="I49" s="306"/>
      <c r="J49" s="49">
        <v>129590.74</v>
      </c>
      <c r="K49" s="47"/>
      <c r="L49" s="47"/>
      <c r="M49" s="47"/>
      <c r="N49" s="47"/>
      <c r="O49" s="50">
        <v>56.446800000000003</v>
      </c>
      <c r="P49" s="51">
        <v>0</v>
      </c>
      <c r="CB49" s="48"/>
      <c r="CD49" s="48" t="s">
        <v>85</v>
      </c>
    </row>
    <row r="50" spans="1:82" s="6" customFormat="1" ht="15" x14ac:dyDescent="0.25">
      <c r="A50" s="307" t="s">
        <v>86</v>
      </c>
      <c r="B50" s="308"/>
      <c r="C50" s="308"/>
      <c r="D50" s="308"/>
      <c r="E50" s="308"/>
      <c r="F50" s="308"/>
      <c r="G50" s="308"/>
      <c r="H50" s="308"/>
      <c r="I50" s="309"/>
      <c r="J50" s="42"/>
      <c r="K50" s="42"/>
      <c r="L50" s="42"/>
      <c r="M50" s="42"/>
      <c r="N50" s="42"/>
      <c r="O50" s="42"/>
      <c r="P50" s="42"/>
      <c r="CB50" s="48"/>
      <c r="CC50" s="2" t="s">
        <v>86</v>
      </c>
      <c r="CD50" s="48"/>
    </row>
    <row r="51" spans="1:82" s="6" customFormat="1" ht="15" x14ac:dyDescent="0.25">
      <c r="A51" s="307" t="s">
        <v>87</v>
      </c>
      <c r="B51" s="308"/>
      <c r="C51" s="308"/>
      <c r="D51" s="308"/>
      <c r="E51" s="308"/>
      <c r="F51" s="308"/>
      <c r="G51" s="308"/>
      <c r="H51" s="308"/>
      <c r="I51" s="309"/>
      <c r="J51" s="42"/>
      <c r="K51" s="42"/>
      <c r="L51" s="42"/>
      <c r="M51" s="42"/>
      <c r="N51" s="42"/>
      <c r="O51" s="42"/>
      <c r="P51" s="42"/>
      <c r="CB51" s="48"/>
      <c r="CC51" s="2" t="s">
        <v>87</v>
      </c>
      <c r="CD51" s="48"/>
    </row>
    <row r="52" spans="1:82" s="6" customFormat="1" ht="15" x14ac:dyDescent="0.25">
      <c r="A52" s="307" t="s">
        <v>88</v>
      </c>
      <c r="B52" s="308"/>
      <c r="C52" s="308"/>
      <c r="D52" s="308"/>
      <c r="E52" s="308"/>
      <c r="F52" s="308"/>
      <c r="G52" s="308"/>
      <c r="H52" s="308"/>
      <c r="I52" s="309"/>
      <c r="J52" s="41">
        <v>103672.59</v>
      </c>
      <c r="K52" s="42"/>
      <c r="L52" s="42"/>
      <c r="M52" s="42"/>
      <c r="N52" s="42"/>
      <c r="O52" s="42"/>
      <c r="P52" s="42"/>
      <c r="CB52" s="48"/>
      <c r="CC52" s="2" t="s">
        <v>88</v>
      </c>
      <c r="CD52" s="48"/>
    </row>
    <row r="53" spans="1:82" s="6" customFormat="1" ht="15" x14ac:dyDescent="0.25">
      <c r="A53" s="307" t="s">
        <v>89</v>
      </c>
      <c r="B53" s="308"/>
      <c r="C53" s="308"/>
      <c r="D53" s="308"/>
      <c r="E53" s="308"/>
      <c r="F53" s="308"/>
      <c r="G53" s="308"/>
      <c r="H53" s="308"/>
      <c r="I53" s="309"/>
      <c r="J53" s="41">
        <v>25918.15</v>
      </c>
      <c r="K53" s="42"/>
      <c r="L53" s="42"/>
      <c r="M53" s="42"/>
      <c r="N53" s="42"/>
      <c r="O53" s="42"/>
      <c r="P53" s="42"/>
      <c r="CB53" s="48"/>
      <c r="CC53" s="2" t="s">
        <v>89</v>
      </c>
      <c r="CD53" s="48"/>
    </row>
    <row r="54" spans="1:82" s="6" customFormat="1" ht="3" customHeight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53"/>
      <c r="N54" s="53"/>
      <c r="O54" s="54"/>
      <c r="P54" s="54"/>
    </row>
    <row r="55" spans="1:82" s="6" customFormat="1" ht="53.2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82" s="6" customFormat="1" ht="15" x14ac:dyDescent="0.25">
      <c r="A56" s="7"/>
      <c r="B56" s="7"/>
      <c r="C56" s="7"/>
      <c r="D56" s="7"/>
      <c r="E56" s="7"/>
      <c r="F56" s="7"/>
      <c r="G56" s="7"/>
      <c r="H56" s="19"/>
      <c r="I56" s="310"/>
      <c r="J56" s="310"/>
      <c r="K56" s="310"/>
      <c r="L56" s="7"/>
      <c r="M56" s="7"/>
      <c r="N56" s="7"/>
      <c r="O56" s="7"/>
      <c r="P56" s="7"/>
    </row>
    <row r="57" spans="1:82" s="6" customFormat="1" ht="1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82" s="6" customFormat="1" ht="1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</sheetData>
  <mergeCells count="56">
    <mergeCell ref="A51:I51"/>
    <mergeCell ref="A52:I52"/>
    <mergeCell ref="A53:I53"/>
    <mergeCell ref="I56:K56"/>
    <mergeCell ref="A46:I46"/>
    <mergeCell ref="A47:I47"/>
    <mergeCell ref="A48:I48"/>
    <mergeCell ref="A49:I49"/>
    <mergeCell ref="A50:I50"/>
    <mergeCell ref="A41:I41"/>
    <mergeCell ref="A42:I42"/>
    <mergeCell ref="A43:I43"/>
    <mergeCell ref="A44:I44"/>
    <mergeCell ref="A45:I45"/>
    <mergeCell ref="C36:E36"/>
    <mergeCell ref="C37:E37"/>
    <mergeCell ref="A38:I38"/>
    <mergeCell ref="A39:I39"/>
    <mergeCell ref="A40:I40"/>
    <mergeCell ref="C31:E31"/>
    <mergeCell ref="C32:E32"/>
    <mergeCell ref="C33:E33"/>
    <mergeCell ref="C34:E34"/>
    <mergeCell ref="C35:E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58"/>
  <sheetViews>
    <sheetView topLeftCell="A10" workbookViewId="0">
      <selection activeCell="A8" sqref="A8:P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2" t="s">
        <v>429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251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252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252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164.22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164.22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15</v>
      </c>
      <c r="C18" s="22"/>
      <c r="D18" s="23"/>
      <c r="E18" s="24">
        <v>78.2</v>
      </c>
      <c r="F18" s="25" t="s">
        <v>13</v>
      </c>
      <c r="H18" s="22"/>
      <c r="J18" s="22"/>
      <c r="K18" s="22"/>
      <c r="L18" s="22"/>
      <c r="M18" s="8"/>
      <c r="N18" s="27"/>
    </row>
    <row r="19" spans="1:79" s="6" customFormat="1" ht="12.75" customHeight="1" x14ac:dyDescent="0.25">
      <c r="B19" s="22" t="s">
        <v>16</v>
      </c>
      <c r="C19" s="22"/>
      <c r="D19" s="12"/>
      <c r="E19" s="28">
        <v>72.55</v>
      </c>
      <c r="F19" s="25" t="s">
        <v>17</v>
      </c>
      <c r="H19" s="22"/>
      <c r="J19" s="22"/>
      <c r="K19" s="22"/>
      <c r="L19" s="22"/>
      <c r="M19" s="29"/>
      <c r="N19" s="25"/>
    </row>
    <row r="20" spans="1:79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5" x14ac:dyDescent="0.25">
      <c r="A21" s="7"/>
      <c r="B21" s="19" t="s">
        <v>19</v>
      </c>
      <c r="C21" s="19"/>
      <c r="D21" s="7"/>
      <c r="E21" s="292" t="s">
        <v>20</v>
      </c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BN21" s="21" t="s">
        <v>20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79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79" s="6" customFormat="1" ht="36" customHeight="1" x14ac:dyDescent="0.25">
      <c r="A23" s="293" t="s">
        <v>21</v>
      </c>
      <c r="B23" s="293" t="s">
        <v>22</v>
      </c>
      <c r="C23" s="293" t="s">
        <v>23</v>
      </c>
      <c r="D23" s="293"/>
      <c r="E23" s="293"/>
      <c r="F23" s="293" t="s">
        <v>24</v>
      </c>
      <c r="G23" s="294" t="s">
        <v>25</v>
      </c>
      <c r="H23" s="295"/>
      <c r="I23" s="293" t="s">
        <v>26</v>
      </c>
      <c r="J23" s="293"/>
      <c r="K23" s="293"/>
      <c r="L23" s="293"/>
      <c r="M23" s="293"/>
      <c r="N23" s="293"/>
      <c r="O23" s="293" t="s">
        <v>27</v>
      </c>
      <c r="P23" s="293" t="s">
        <v>28</v>
      </c>
    </row>
    <row r="24" spans="1:79" s="6" customFormat="1" ht="36.75" customHeight="1" x14ac:dyDescent="0.25">
      <c r="A24" s="293"/>
      <c r="B24" s="293"/>
      <c r="C24" s="293"/>
      <c r="D24" s="293"/>
      <c r="E24" s="293"/>
      <c r="F24" s="293"/>
      <c r="G24" s="296" t="s">
        <v>29</v>
      </c>
      <c r="H24" s="296" t="s">
        <v>30</v>
      </c>
      <c r="I24" s="293" t="s">
        <v>29</v>
      </c>
      <c r="J24" s="293" t="s">
        <v>31</v>
      </c>
      <c r="K24" s="298" t="s">
        <v>32</v>
      </c>
      <c r="L24" s="298"/>
      <c r="M24" s="298"/>
      <c r="N24" s="298"/>
      <c r="O24" s="293"/>
      <c r="P24" s="293"/>
    </row>
    <row r="25" spans="1:79" s="6" customFormat="1" ht="15" x14ac:dyDescent="0.25">
      <c r="A25" s="293"/>
      <c r="B25" s="293"/>
      <c r="C25" s="293"/>
      <c r="D25" s="293"/>
      <c r="E25" s="293"/>
      <c r="F25" s="293"/>
      <c r="G25" s="297"/>
      <c r="H25" s="297"/>
      <c r="I25" s="293"/>
      <c r="J25" s="293"/>
      <c r="K25" s="35" t="s">
        <v>33</v>
      </c>
      <c r="L25" s="35" t="s">
        <v>34</v>
      </c>
      <c r="M25" s="35" t="s">
        <v>35</v>
      </c>
      <c r="N25" s="35" t="s">
        <v>36</v>
      </c>
      <c r="O25" s="293"/>
      <c r="P25" s="293"/>
    </row>
    <row r="26" spans="1:79" s="6" customFormat="1" ht="15" x14ac:dyDescent="0.25">
      <c r="A26" s="34">
        <v>1</v>
      </c>
      <c r="B26" s="34">
        <v>2</v>
      </c>
      <c r="C26" s="298">
        <v>3</v>
      </c>
      <c r="D26" s="298"/>
      <c r="E26" s="298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79" s="6" customFormat="1" ht="15" x14ac:dyDescent="0.25">
      <c r="A27" s="299" t="s">
        <v>253</v>
      </c>
      <c r="B27" s="299"/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BZ27" s="36" t="s">
        <v>253</v>
      </c>
    </row>
    <row r="28" spans="1:79" s="6" customFormat="1" ht="33.75" x14ac:dyDescent="0.25">
      <c r="A28" s="37" t="s">
        <v>38</v>
      </c>
      <c r="B28" s="38" t="s">
        <v>39</v>
      </c>
      <c r="C28" s="300" t="s">
        <v>40</v>
      </c>
      <c r="D28" s="301"/>
      <c r="E28" s="302"/>
      <c r="F28" s="37" t="s">
        <v>41</v>
      </c>
      <c r="G28" s="39"/>
      <c r="H28" s="40">
        <v>0.08</v>
      </c>
      <c r="I28" s="41">
        <v>14320.22</v>
      </c>
      <c r="J28" s="41">
        <v>1100.93</v>
      </c>
      <c r="K28" s="41">
        <v>1100.93</v>
      </c>
      <c r="L28" s="42"/>
      <c r="M28" s="42"/>
      <c r="N28" s="42"/>
      <c r="O28" s="44">
        <v>1</v>
      </c>
      <c r="P28" s="44">
        <v>0</v>
      </c>
      <c r="BZ28" s="36"/>
      <c r="CA28" s="2" t="s">
        <v>40</v>
      </c>
    </row>
    <row r="29" spans="1:79" s="6" customFormat="1" ht="22.5" x14ac:dyDescent="0.25">
      <c r="A29" s="37" t="s">
        <v>42</v>
      </c>
      <c r="B29" s="38" t="s">
        <v>43</v>
      </c>
      <c r="C29" s="300" t="s">
        <v>44</v>
      </c>
      <c r="D29" s="301"/>
      <c r="E29" s="302"/>
      <c r="F29" s="37" t="s">
        <v>45</v>
      </c>
      <c r="G29" s="39"/>
      <c r="H29" s="45">
        <v>1</v>
      </c>
      <c r="I29" s="41">
        <v>1790.03</v>
      </c>
      <c r="J29" s="41">
        <v>1720.21</v>
      </c>
      <c r="K29" s="41">
        <v>1720.21</v>
      </c>
      <c r="L29" s="42"/>
      <c r="M29" s="42"/>
      <c r="N29" s="42"/>
      <c r="O29" s="43">
        <v>1.56</v>
      </c>
      <c r="P29" s="44">
        <v>0</v>
      </c>
      <c r="BZ29" s="36"/>
      <c r="CA29" s="2" t="s">
        <v>44</v>
      </c>
    </row>
    <row r="30" spans="1:79" s="6" customFormat="1" ht="22.5" x14ac:dyDescent="0.25">
      <c r="A30" s="37" t="s">
        <v>46</v>
      </c>
      <c r="B30" s="38" t="s">
        <v>47</v>
      </c>
      <c r="C30" s="300" t="s">
        <v>48</v>
      </c>
      <c r="D30" s="301"/>
      <c r="E30" s="302"/>
      <c r="F30" s="37" t="s">
        <v>45</v>
      </c>
      <c r="G30" s="39"/>
      <c r="H30" s="45">
        <v>6</v>
      </c>
      <c r="I30" s="41">
        <v>1790.03</v>
      </c>
      <c r="J30" s="41">
        <v>10321.290000000001</v>
      </c>
      <c r="K30" s="41">
        <v>10321.290000000001</v>
      </c>
      <c r="L30" s="42"/>
      <c r="M30" s="42"/>
      <c r="N30" s="42"/>
      <c r="O30" s="43">
        <v>9.34</v>
      </c>
      <c r="P30" s="44">
        <v>0</v>
      </c>
      <c r="BZ30" s="36"/>
      <c r="CA30" s="2" t="s">
        <v>48</v>
      </c>
    </row>
    <row r="31" spans="1:79" s="6" customFormat="1" ht="22.5" x14ac:dyDescent="0.25">
      <c r="A31" s="37" t="s">
        <v>49</v>
      </c>
      <c r="B31" s="38" t="s">
        <v>50</v>
      </c>
      <c r="C31" s="300" t="s">
        <v>51</v>
      </c>
      <c r="D31" s="301"/>
      <c r="E31" s="302"/>
      <c r="F31" s="37" t="s">
        <v>52</v>
      </c>
      <c r="G31" s="39"/>
      <c r="H31" s="45">
        <v>3</v>
      </c>
      <c r="I31" s="41">
        <v>2834.51</v>
      </c>
      <c r="J31" s="41">
        <v>8171.87</v>
      </c>
      <c r="K31" s="41">
        <v>8171.87</v>
      </c>
      <c r="L31" s="42"/>
      <c r="M31" s="42"/>
      <c r="N31" s="42"/>
      <c r="O31" s="43">
        <v>7.78</v>
      </c>
      <c r="P31" s="44">
        <v>0</v>
      </c>
      <c r="BZ31" s="36"/>
      <c r="CA31" s="2" t="s">
        <v>51</v>
      </c>
    </row>
    <row r="32" spans="1:79" s="6" customFormat="1" ht="22.5" x14ac:dyDescent="0.25">
      <c r="A32" s="37" t="s">
        <v>53</v>
      </c>
      <c r="B32" s="38" t="s">
        <v>54</v>
      </c>
      <c r="C32" s="300" t="s">
        <v>55</v>
      </c>
      <c r="D32" s="301"/>
      <c r="E32" s="302"/>
      <c r="F32" s="37" t="s">
        <v>52</v>
      </c>
      <c r="G32" s="39"/>
      <c r="H32" s="45">
        <v>1</v>
      </c>
      <c r="I32" s="41">
        <v>906.06</v>
      </c>
      <c r="J32" s="43">
        <v>870.72</v>
      </c>
      <c r="K32" s="43">
        <v>870.72</v>
      </c>
      <c r="L32" s="42"/>
      <c r="M32" s="42"/>
      <c r="N32" s="42"/>
      <c r="O32" s="43">
        <v>0.79</v>
      </c>
      <c r="P32" s="44">
        <v>0</v>
      </c>
      <c r="BZ32" s="36"/>
      <c r="CA32" s="2" t="s">
        <v>55</v>
      </c>
    </row>
    <row r="33" spans="1:81" s="6" customFormat="1" ht="33.75" x14ac:dyDescent="0.25">
      <c r="A33" s="37" t="s">
        <v>56</v>
      </c>
      <c r="B33" s="38" t="s">
        <v>254</v>
      </c>
      <c r="C33" s="300" t="s">
        <v>255</v>
      </c>
      <c r="D33" s="301"/>
      <c r="E33" s="302"/>
      <c r="F33" s="37" t="s">
        <v>59</v>
      </c>
      <c r="G33" s="39"/>
      <c r="H33" s="45">
        <v>1</v>
      </c>
      <c r="I33" s="41">
        <v>12080.94</v>
      </c>
      <c r="J33" s="41">
        <v>11609.78</v>
      </c>
      <c r="K33" s="41">
        <v>11609.78</v>
      </c>
      <c r="L33" s="42"/>
      <c r="M33" s="42"/>
      <c r="N33" s="42"/>
      <c r="O33" s="43">
        <v>10.38</v>
      </c>
      <c r="P33" s="44">
        <v>0</v>
      </c>
      <c r="BZ33" s="36"/>
      <c r="CA33" s="2" t="s">
        <v>255</v>
      </c>
    </row>
    <row r="34" spans="1:81" s="6" customFormat="1" ht="45" x14ac:dyDescent="0.25">
      <c r="A34" s="37" t="s">
        <v>60</v>
      </c>
      <c r="B34" s="38" t="s">
        <v>61</v>
      </c>
      <c r="C34" s="300" t="s">
        <v>62</v>
      </c>
      <c r="D34" s="301"/>
      <c r="E34" s="302"/>
      <c r="F34" s="37" t="s">
        <v>59</v>
      </c>
      <c r="G34" s="39"/>
      <c r="H34" s="45">
        <v>4</v>
      </c>
      <c r="I34" s="41">
        <v>2927.51</v>
      </c>
      <c r="J34" s="41">
        <v>11253.32</v>
      </c>
      <c r="K34" s="41">
        <v>11253.32</v>
      </c>
      <c r="L34" s="42"/>
      <c r="M34" s="42"/>
      <c r="N34" s="42"/>
      <c r="O34" s="43">
        <v>13.84</v>
      </c>
      <c r="P34" s="44">
        <v>0</v>
      </c>
      <c r="BZ34" s="36"/>
      <c r="CA34" s="2" t="s">
        <v>62</v>
      </c>
    </row>
    <row r="35" spans="1:81" s="6" customFormat="1" ht="45" x14ac:dyDescent="0.25">
      <c r="A35" s="37" t="s">
        <v>63</v>
      </c>
      <c r="B35" s="38" t="s">
        <v>64</v>
      </c>
      <c r="C35" s="300" t="s">
        <v>65</v>
      </c>
      <c r="D35" s="301"/>
      <c r="E35" s="302"/>
      <c r="F35" s="37" t="s">
        <v>59</v>
      </c>
      <c r="G35" s="39"/>
      <c r="H35" s="45">
        <v>1</v>
      </c>
      <c r="I35" s="41">
        <v>2195.63</v>
      </c>
      <c r="J35" s="41">
        <v>2110</v>
      </c>
      <c r="K35" s="41">
        <v>2110</v>
      </c>
      <c r="L35" s="42"/>
      <c r="M35" s="42"/>
      <c r="N35" s="42"/>
      <c r="O35" s="43">
        <v>2.59</v>
      </c>
      <c r="P35" s="44">
        <v>0</v>
      </c>
      <c r="BZ35" s="36"/>
      <c r="CA35" s="2" t="s">
        <v>65</v>
      </c>
    </row>
    <row r="36" spans="1:81" s="6" customFormat="1" ht="33.75" x14ac:dyDescent="0.25">
      <c r="A36" s="37" t="s">
        <v>66</v>
      </c>
      <c r="B36" s="38" t="s">
        <v>67</v>
      </c>
      <c r="C36" s="300" t="s">
        <v>68</v>
      </c>
      <c r="D36" s="301"/>
      <c r="E36" s="302"/>
      <c r="F36" s="37" t="s">
        <v>69</v>
      </c>
      <c r="G36" s="39"/>
      <c r="H36" s="45">
        <v>1</v>
      </c>
      <c r="I36" s="41">
        <v>16457.939999999999</v>
      </c>
      <c r="J36" s="41">
        <v>15816.07</v>
      </c>
      <c r="K36" s="41">
        <v>15816.07</v>
      </c>
      <c r="L36" s="42"/>
      <c r="M36" s="42"/>
      <c r="N36" s="42"/>
      <c r="O36" s="43">
        <v>12.88</v>
      </c>
      <c r="P36" s="44">
        <v>0</v>
      </c>
      <c r="BZ36" s="36"/>
      <c r="CA36" s="2" t="s">
        <v>68</v>
      </c>
    </row>
    <row r="37" spans="1:81" s="6" customFormat="1" ht="56.25" x14ac:dyDescent="0.25">
      <c r="A37" s="37" t="s">
        <v>70</v>
      </c>
      <c r="B37" s="38" t="s">
        <v>71</v>
      </c>
      <c r="C37" s="300" t="s">
        <v>72</v>
      </c>
      <c r="D37" s="301"/>
      <c r="E37" s="302"/>
      <c r="F37" s="37" t="s">
        <v>73</v>
      </c>
      <c r="G37" s="39"/>
      <c r="H37" s="45">
        <v>2</v>
      </c>
      <c r="I37" s="41">
        <v>7921.92</v>
      </c>
      <c r="J37" s="41">
        <v>15225.92</v>
      </c>
      <c r="K37" s="41">
        <v>15225.92</v>
      </c>
      <c r="L37" s="42"/>
      <c r="M37" s="42"/>
      <c r="N37" s="42"/>
      <c r="O37" s="46">
        <v>12.4</v>
      </c>
      <c r="P37" s="44">
        <v>0</v>
      </c>
      <c r="BZ37" s="36"/>
      <c r="CA37" s="2" t="s">
        <v>72</v>
      </c>
    </row>
    <row r="38" spans="1:81" s="6" customFormat="1" ht="15" x14ac:dyDescent="0.25">
      <c r="A38" s="304" t="s">
        <v>74</v>
      </c>
      <c r="B38" s="305"/>
      <c r="C38" s="305"/>
      <c r="D38" s="305"/>
      <c r="E38" s="305"/>
      <c r="F38" s="305"/>
      <c r="G38" s="305"/>
      <c r="H38" s="305"/>
      <c r="I38" s="306"/>
      <c r="J38" s="47"/>
      <c r="K38" s="47"/>
      <c r="L38" s="47"/>
      <c r="M38" s="47"/>
      <c r="N38" s="47"/>
      <c r="O38" s="47"/>
      <c r="P38" s="47"/>
      <c r="CB38" s="48" t="s">
        <v>74</v>
      </c>
    </row>
    <row r="39" spans="1:81" s="6" customFormat="1" ht="15" x14ac:dyDescent="0.25">
      <c r="A39" s="307" t="s">
        <v>75</v>
      </c>
      <c r="B39" s="308"/>
      <c r="C39" s="308"/>
      <c r="D39" s="308"/>
      <c r="E39" s="308"/>
      <c r="F39" s="308"/>
      <c r="G39" s="308"/>
      <c r="H39" s="308"/>
      <c r="I39" s="309"/>
      <c r="J39" s="41">
        <v>78200.11</v>
      </c>
      <c r="K39" s="42"/>
      <c r="L39" s="42"/>
      <c r="M39" s="42"/>
      <c r="N39" s="42"/>
      <c r="O39" s="42"/>
      <c r="P39" s="42"/>
      <c r="CB39" s="48"/>
      <c r="CC39" s="2" t="s">
        <v>75</v>
      </c>
    </row>
    <row r="40" spans="1:81" s="6" customFormat="1" ht="15" x14ac:dyDescent="0.25">
      <c r="A40" s="307" t="s">
        <v>76</v>
      </c>
      <c r="B40" s="308"/>
      <c r="C40" s="308"/>
      <c r="D40" s="308"/>
      <c r="E40" s="308"/>
      <c r="F40" s="308"/>
      <c r="G40" s="308"/>
      <c r="H40" s="308"/>
      <c r="I40" s="309"/>
      <c r="J40" s="41">
        <v>164220.23000000001</v>
      </c>
      <c r="K40" s="42"/>
      <c r="L40" s="42"/>
      <c r="M40" s="42"/>
      <c r="N40" s="42"/>
      <c r="O40" s="42"/>
      <c r="P40" s="42"/>
      <c r="CB40" s="48"/>
      <c r="CC40" s="2" t="s">
        <v>76</v>
      </c>
    </row>
    <row r="41" spans="1:81" s="6" customFormat="1" ht="15" x14ac:dyDescent="0.25">
      <c r="A41" s="307" t="s">
        <v>77</v>
      </c>
      <c r="B41" s="308"/>
      <c r="C41" s="308"/>
      <c r="D41" s="308"/>
      <c r="E41" s="308"/>
      <c r="F41" s="308"/>
      <c r="G41" s="308"/>
      <c r="H41" s="308"/>
      <c r="I41" s="309"/>
      <c r="J41" s="41">
        <v>164220.23000000001</v>
      </c>
      <c r="K41" s="42"/>
      <c r="L41" s="42"/>
      <c r="M41" s="42"/>
      <c r="N41" s="42"/>
      <c r="O41" s="42"/>
      <c r="P41" s="42"/>
      <c r="CB41" s="48"/>
      <c r="CC41" s="2" t="s">
        <v>77</v>
      </c>
    </row>
    <row r="42" spans="1:81" s="6" customFormat="1" ht="15" x14ac:dyDescent="0.25">
      <c r="A42" s="307" t="s">
        <v>78</v>
      </c>
      <c r="B42" s="308"/>
      <c r="C42" s="308"/>
      <c r="D42" s="308"/>
      <c r="E42" s="308"/>
      <c r="F42" s="308"/>
      <c r="G42" s="308"/>
      <c r="H42" s="308"/>
      <c r="I42" s="309"/>
      <c r="J42" s="42"/>
      <c r="K42" s="42"/>
      <c r="L42" s="42"/>
      <c r="M42" s="42"/>
      <c r="N42" s="42"/>
      <c r="O42" s="42"/>
      <c r="P42" s="42"/>
      <c r="CB42" s="48"/>
      <c r="CC42" s="2" t="s">
        <v>78</v>
      </c>
    </row>
    <row r="43" spans="1:81" s="6" customFormat="1" ht="15" x14ac:dyDescent="0.25">
      <c r="A43" s="307" t="s">
        <v>79</v>
      </c>
      <c r="B43" s="308"/>
      <c r="C43" s="308"/>
      <c r="D43" s="308"/>
      <c r="E43" s="308"/>
      <c r="F43" s="308"/>
      <c r="G43" s="308"/>
      <c r="H43" s="308"/>
      <c r="I43" s="309"/>
      <c r="J43" s="41">
        <v>78200.11</v>
      </c>
      <c r="K43" s="42"/>
      <c r="L43" s="42"/>
      <c r="M43" s="42"/>
      <c r="N43" s="42"/>
      <c r="O43" s="42"/>
      <c r="P43" s="42"/>
      <c r="CB43" s="48"/>
      <c r="CC43" s="2" t="s">
        <v>79</v>
      </c>
    </row>
    <row r="44" spans="1:81" s="6" customFormat="1" ht="15" x14ac:dyDescent="0.25">
      <c r="A44" s="307" t="s">
        <v>80</v>
      </c>
      <c r="B44" s="308"/>
      <c r="C44" s="308"/>
      <c r="D44" s="308"/>
      <c r="E44" s="308"/>
      <c r="F44" s="308"/>
      <c r="G44" s="308"/>
      <c r="H44" s="308"/>
      <c r="I44" s="309"/>
      <c r="J44" s="41">
        <v>57868.08</v>
      </c>
      <c r="K44" s="42"/>
      <c r="L44" s="42"/>
      <c r="M44" s="42"/>
      <c r="N44" s="42"/>
      <c r="O44" s="42"/>
      <c r="P44" s="42"/>
      <c r="CB44" s="48"/>
      <c r="CC44" s="2" t="s">
        <v>80</v>
      </c>
    </row>
    <row r="45" spans="1:81" s="6" customFormat="1" ht="15" x14ac:dyDescent="0.25">
      <c r="A45" s="307" t="s">
        <v>81</v>
      </c>
      <c r="B45" s="308"/>
      <c r="C45" s="308"/>
      <c r="D45" s="308"/>
      <c r="E45" s="308"/>
      <c r="F45" s="308"/>
      <c r="G45" s="308"/>
      <c r="H45" s="308"/>
      <c r="I45" s="309"/>
      <c r="J45" s="41">
        <v>28152.04</v>
      </c>
      <c r="K45" s="42"/>
      <c r="L45" s="42"/>
      <c r="M45" s="42"/>
      <c r="N45" s="42"/>
      <c r="O45" s="42"/>
      <c r="P45" s="42"/>
      <c r="CB45" s="48"/>
      <c r="CC45" s="2" t="s">
        <v>81</v>
      </c>
    </row>
    <row r="46" spans="1:81" s="6" customFormat="1" ht="15" x14ac:dyDescent="0.25">
      <c r="A46" s="307" t="s">
        <v>82</v>
      </c>
      <c r="B46" s="308"/>
      <c r="C46" s="308"/>
      <c r="D46" s="308"/>
      <c r="E46" s="308"/>
      <c r="F46" s="308"/>
      <c r="G46" s="308"/>
      <c r="H46" s="308"/>
      <c r="I46" s="309"/>
      <c r="J46" s="41">
        <v>78200.11</v>
      </c>
      <c r="K46" s="42"/>
      <c r="L46" s="42"/>
      <c r="M46" s="42"/>
      <c r="N46" s="42"/>
      <c r="O46" s="42"/>
      <c r="P46" s="42"/>
      <c r="CB46" s="48"/>
      <c r="CC46" s="2" t="s">
        <v>82</v>
      </c>
    </row>
    <row r="47" spans="1:81" s="6" customFormat="1" ht="15" x14ac:dyDescent="0.25">
      <c r="A47" s="307" t="s">
        <v>83</v>
      </c>
      <c r="B47" s="308"/>
      <c r="C47" s="308"/>
      <c r="D47" s="308"/>
      <c r="E47" s="308"/>
      <c r="F47" s="308"/>
      <c r="G47" s="308"/>
      <c r="H47" s="308"/>
      <c r="I47" s="309"/>
      <c r="J47" s="41">
        <v>57868.08</v>
      </c>
      <c r="K47" s="42"/>
      <c r="L47" s="42"/>
      <c r="M47" s="42"/>
      <c r="N47" s="42"/>
      <c r="O47" s="42"/>
      <c r="P47" s="42"/>
      <c r="CB47" s="48"/>
      <c r="CC47" s="2" t="s">
        <v>83</v>
      </c>
    </row>
    <row r="48" spans="1:81" s="6" customFormat="1" ht="15" x14ac:dyDescent="0.25">
      <c r="A48" s="307" t="s">
        <v>84</v>
      </c>
      <c r="B48" s="308"/>
      <c r="C48" s="308"/>
      <c r="D48" s="308"/>
      <c r="E48" s="308"/>
      <c r="F48" s="308"/>
      <c r="G48" s="308"/>
      <c r="H48" s="308"/>
      <c r="I48" s="309"/>
      <c r="J48" s="41">
        <v>28152.04</v>
      </c>
      <c r="K48" s="42"/>
      <c r="L48" s="42"/>
      <c r="M48" s="42"/>
      <c r="N48" s="42"/>
      <c r="O48" s="42"/>
      <c r="P48" s="42"/>
      <c r="CB48" s="48"/>
      <c r="CC48" s="2" t="s">
        <v>84</v>
      </c>
    </row>
    <row r="49" spans="1:82" s="6" customFormat="1" ht="15" x14ac:dyDescent="0.25">
      <c r="A49" s="304" t="s">
        <v>85</v>
      </c>
      <c r="B49" s="305"/>
      <c r="C49" s="305"/>
      <c r="D49" s="305"/>
      <c r="E49" s="305"/>
      <c r="F49" s="305"/>
      <c r="G49" s="305"/>
      <c r="H49" s="305"/>
      <c r="I49" s="306"/>
      <c r="J49" s="49">
        <v>164220.23000000001</v>
      </c>
      <c r="K49" s="47"/>
      <c r="L49" s="47"/>
      <c r="M49" s="47"/>
      <c r="N49" s="47"/>
      <c r="O49" s="61">
        <v>72.552424799999997</v>
      </c>
      <c r="P49" s="51">
        <v>0</v>
      </c>
      <c r="CB49" s="48"/>
      <c r="CD49" s="48" t="s">
        <v>85</v>
      </c>
    </row>
    <row r="50" spans="1:82" s="6" customFormat="1" ht="15" x14ac:dyDescent="0.25">
      <c r="A50" s="307" t="s">
        <v>86</v>
      </c>
      <c r="B50" s="308"/>
      <c r="C50" s="308"/>
      <c r="D50" s="308"/>
      <c r="E50" s="308"/>
      <c r="F50" s="308"/>
      <c r="G50" s="308"/>
      <c r="H50" s="308"/>
      <c r="I50" s="309"/>
      <c r="J50" s="42"/>
      <c r="K50" s="42"/>
      <c r="L50" s="42"/>
      <c r="M50" s="42"/>
      <c r="N50" s="42"/>
      <c r="O50" s="42"/>
      <c r="P50" s="42"/>
      <c r="CB50" s="48"/>
      <c r="CC50" s="2" t="s">
        <v>86</v>
      </c>
      <c r="CD50" s="48"/>
    </row>
    <row r="51" spans="1:82" s="6" customFormat="1" ht="15" x14ac:dyDescent="0.25">
      <c r="A51" s="307" t="s">
        <v>87</v>
      </c>
      <c r="B51" s="308"/>
      <c r="C51" s="308"/>
      <c r="D51" s="308"/>
      <c r="E51" s="308"/>
      <c r="F51" s="308"/>
      <c r="G51" s="308"/>
      <c r="H51" s="308"/>
      <c r="I51" s="309"/>
      <c r="J51" s="42"/>
      <c r="K51" s="42"/>
      <c r="L51" s="42"/>
      <c r="M51" s="42"/>
      <c r="N51" s="42"/>
      <c r="O51" s="42"/>
      <c r="P51" s="42"/>
      <c r="CB51" s="48"/>
      <c r="CC51" s="2" t="s">
        <v>87</v>
      </c>
      <c r="CD51" s="48"/>
    </row>
    <row r="52" spans="1:82" s="6" customFormat="1" ht="15" x14ac:dyDescent="0.25">
      <c r="A52" s="307" t="s">
        <v>88</v>
      </c>
      <c r="B52" s="308"/>
      <c r="C52" s="308"/>
      <c r="D52" s="308"/>
      <c r="E52" s="308"/>
      <c r="F52" s="308"/>
      <c r="G52" s="308"/>
      <c r="H52" s="308"/>
      <c r="I52" s="309"/>
      <c r="J52" s="41">
        <v>131376.18</v>
      </c>
      <c r="K52" s="42"/>
      <c r="L52" s="42"/>
      <c r="M52" s="42"/>
      <c r="N52" s="42"/>
      <c r="O52" s="42"/>
      <c r="P52" s="42"/>
      <c r="CB52" s="48"/>
      <c r="CC52" s="2" t="s">
        <v>88</v>
      </c>
      <c r="CD52" s="48"/>
    </row>
    <row r="53" spans="1:82" s="6" customFormat="1" ht="15" x14ac:dyDescent="0.25">
      <c r="A53" s="307" t="s">
        <v>89</v>
      </c>
      <c r="B53" s="308"/>
      <c r="C53" s="308"/>
      <c r="D53" s="308"/>
      <c r="E53" s="308"/>
      <c r="F53" s="308"/>
      <c r="G53" s="308"/>
      <c r="H53" s="308"/>
      <c r="I53" s="309"/>
      <c r="J53" s="41">
        <v>32844.050000000003</v>
      </c>
      <c r="K53" s="42"/>
      <c r="L53" s="42"/>
      <c r="M53" s="42"/>
      <c r="N53" s="42"/>
      <c r="O53" s="42"/>
      <c r="P53" s="42"/>
      <c r="CB53" s="48"/>
      <c r="CC53" s="2" t="s">
        <v>89</v>
      </c>
      <c r="CD53" s="48"/>
    </row>
    <row r="54" spans="1:82" s="6" customFormat="1" ht="3" customHeight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53"/>
      <c r="N54" s="53"/>
      <c r="O54" s="54"/>
      <c r="P54" s="54"/>
    </row>
    <row r="55" spans="1:82" s="6" customFormat="1" ht="53.2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82" s="6" customFormat="1" ht="15" x14ac:dyDescent="0.25">
      <c r="A56" s="7"/>
      <c r="B56" s="7"/>
      <c r="C56" s="7"/>
      <c r="D56" s="7"/>
      <c r="E56" s="7"/>
      <c r="F56" s="7"/>
      <c r="G56" s="7"/>
      <c r="H56" s="19"/>
      <c r="I56" s="310"/>
      <c r="J56" s="310"/>
      <c r="K56" s="310"/>
      <c r="L56" s="7"/>
      <c r="M56" s="7"/>
      <c r="N56" s="7"/>
      <c r="O56" s="7"/>
      <c r="P56" s="7"/>
    </row>
    <row r="57" spans="1:82" s="6" customFormat="1" ht="1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82" s="6" customFormat="1" ht="1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</sheetData>
  <mergeCells count="56">
    <mergeCell ref="A51:I51"/>
    <mergeCell ref="A52:I52"/>
    <mergeCell ref="A53:I53"/>
    <mergeCell ref="I56:K56"/>
    <mergeCell ref="A46:I46"/>
    <mergeCell ref="A47:I47"/>
    <mergeCell ref="A48:I48"/>
    <mergeCell ref="A49:I49"/>
    <mergeCell ref="A50:I50"/>
    <mergeCell ref="A41:I41"/>
    <mergeCell ref="A42:I42"/>
    <mergeCell ref="A43:I43"/>
    <mergeCell ref="A44:I44"/>
    <mergeCell ref="A45:I45"/>
    <mergeCell ref="C36:E36"/>
    <mergeCell ref="C37:E37"/>
    <mergeCell ref="A38:I38"/>
    <mergeCell ref="A39:I39"/>
    <mergeCell ref="A40:I40"/>
    <mergeCell ref="C31:E31"/>
    <mergeCell ref="C32:E32"/>
    <mergeCell ref="C33:E33"/>
    <mergeCell ref="C34:E34"/>
    <mergeCell ref="C35:E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D58"/>
  <sheetViews>
    <sheetView topLeftCell="A10" workbookViewId="0">
      <selection activeCell="L49" sqref="L49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2" t="s">
        <v>429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277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278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278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170.55799999999999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14</v>
      </c>
      <c r="D17" s="23"/>
      <c r="E17" s="24">
        <v>170.55799999999999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15</v>
      </c>
      <c r="C18" s="22"/>
      <c r="D18" s="23"/>
      <c r="E18" s="24">
        <v>81.218000000000004</v>
      </c>
      <c r="F18" s="25" t="s">
        <v>13</v>
      </c>
      <c r="H18" s="22"/>
      <c r="J18" s="22"/>
      <c r="K18" s="22"/>
      <c r="L18" s="22"/>
      <c r="M18" s="8"/>
      <c r="N18" s="27"/>
    </row>
    <row r="19" spans="1:79" s="6" customFormat="1" ht="12.75" customHeight="1" x14ac:dyDescent="0.25">
      <c r="B19" s="22" t="s">
        <v>16</v>
      </c>
      <c r="C19" s="22"/>
      <c r="D19" s="12"/>
      <c r="E19" s="28">
        <v>75.5</v>
      </c>
      <c r="F19" s="25" t="s">
        <v>17</v>
      </c>
      <c r="H19" s="22"/>
      <c r="J19" s="22"/>
      <c r="K19" s="22"/>
      <c r="L19" s="22"/>
      <c r="M19" s="29"/>
      <c r="N19" s="25"/>
    </row>
    <row r="20" spans="1:79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79" s="6" customFormat="1" ht="15" x14ac:dyDescent="0.25">
      <c r="A21" s="7"/>
      <c r="B21" s="19" t="s">
        <v>19</v>
      </c>
      <c r="C21" s="19"/>
      <c r="D21" s="7"/>
      <c r="E21" s="292" t="s">
        <v>648</v>
      </c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BN21" s="21" t="s">
        <v>258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79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79" s="6" customFormat="1" ht="36" customHeight="1" x14ac:dyDescent="0.25">
      <c r="A23" s="293" t="s">
        <v>21</v>
      </c>
      <c r="B23" s="293" t="s">
        <v>22</v>
      </c>
      <c r="C23" s="293" t="s">
        <v>23</v>
      </c>
      <c r="D23" s="293"/>
      <c r="E23" s="293"/>
      <c r="F23" s="293" t="s">
        <v>24</v>
      </c>
      <c r="G23" s="294" t="s">
        <v>25</v>
      </c>
      <c r="H23" s="295"/>
      <c r="I23" s="293" t="s">
        <v>26</v>
      </c>
      <c r="J23" s="293"/>
      <c r="K23" s="293"/>
      <c r="L23" s="293"/>
      <c r="M23" s="293"/>
      <c r="N23" s="293"/>
      <c r="O23" s="293" t="s">
        <v>27</v>
      </c>
      <c r="P23" s="293" t="s">
        <v>28</v>
      </c>
    </row>
    <row r="24" spans="1:79" s="6" customFormat="1" ht="36.75" customHeight="1" x14ac:dyDescent="0.25">
      <c r="A24" s="293"/>
      <c r="B24" s="293"/>
      <c r="C24" s="293"/>
      <c r="D24" s="293"/>
      <c r="E24" s="293"/>
      <c r="F24" s="293"/>
      <c r="G24" s="296" t="s">
        <v>29</v>
      </c>
      <c r="H24" s="296" t="s">
        <v>30</v>
      </c>
      <c r="I24" s="293" t="s">
        <v>29</v>
      </c>
      <c r="J24" s="293" t="s">
        <v>31</v>
      </c>
      <c r="K24" s="298" t="s">
        <v>32</v>
      </c>
      <c r="L24" s="298"/>
      <c r="M24" s="298"/>
      <c r="N24" s="298"/>
      <c r="O24" s="293"/>
      <c r="P24" s="293"/>
    </row>
    <row r="25" spans="1:79" s="6" customFormat="1" ht="15" x14ac:dyDescent="0.25">
      <c r="A25" s="293"/>
      <c r="B25" s="293"/>
      <c r="C25" s="293"/>
      <c r="D25" s="293"/>
      <c r="E25" s="293"/>
      <c r="F25" s="293"/>
      <c r="G25" s="297"/>
      <c r="H25" s="297"/>
      <c r="I25" s="293"/>
      <c r="J25" s="293"/>
      <c r="K25" s="35" t="s">
        <v>33</v>
      </c>
      <c r="L25" s="35" t="s">
        <v>34</v>
      </c>
      <c r="M25" s="35" t="s">
        <v>35</v>
      </c>
      <c r="N25" s="35" t="s">
        <v>36</v>
      </c>
      <c r="O25" s="293"/>
      <c r="P25" s="293"/>
    </row>
    <row r="26" spans="1:79" s="6" customFormat="1" ht="15" x14ac:dyDescent="0.25">
      <c r="A26" s="34">
        <v>1</v>
      </c>
      <c r="B26" s="34">
        <v>2</v>
      </c>
      <c r="C26" s="298">
        <v>3</v>
      </c>
      <c r="D26" s="298"/>
      <c r="E26" s="298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79" s="6" customFormat="1" ht="15" x14ac:dyDescent="0.25">
      <c r="A27" s="299" t="s">
        <v>279</v>
      </c>
      <c r="B27" s="299"/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BZ27" s="36" t="s">
        <v>279</v>
      </c>
    </row>
    <row r="28" spans="1:79" s="6" customFormat="1" ht="33.75" x14ac:dyDescent="0.25">
      <c r="A28" s="37" t="s">
        <v>38</v>
      </c>
      <c r="B28" s="38" t="s">
        <v>39</v>
      </c>
      <c r="C28" s="300" t="s">
        <v>40</v>
      </c>
      <c r="D28" s="301"/>
      <c r="E28" s="302"/>
      <c r="F28" s="37" t="s">
        <v>41</v>
      </c>
      <c r="G28" s="39"/>
      <c r="H28" s="40">
        <v>0.08</v>
      </c>
      <c r="I28" s="41">
        <v>14320.22</v>
      </c>
      <c r="J28" s="41">
        <v>1145.6099999999999</v>
      </c>
      <c r="K28" s="41">
        <v>1145.6099999999999</v>
      </c>
      <c r="L28" s="42"/>
      <c r="M28" s="42"/>
      <c r="N28" s="42"/>
      <c r="O28" s="43">
        <v>1.04</v>
      </c>
      <c r="P28" s="44">
        <v>0</v>
      </c>
      <c r="BZ28" s="36"/>
      <c r="CA28" s="2" t="s">
        <v>40</v>
      </c>
    </row>
    <row r="29" spans="1:79" s="6" customFormat="1" ht="22.5" x14ac:dyDescent="0.25">
      <c r="A29" s="37" t="s">
        <v>42</v>
      </c>
      <c r="B29" s="38" t="s">
        <v>43</v>
      </c>
      <c r="C29" s="300" t="s">
        <v>44</v>
      </c>
      <c r="D29" s="301"/>
      <c r="E29" s="302"/>
      <c r="F29" s="37" t="s">
        <v>45</v>
      </c>
      <c r="G29" s="39"/>
      <c r="H29" s="45">
        <v>1</v>
      </c>
      <c r="I29" s="41">
        <v>1790.03</v>
      </c>
      <c r="J29" s="41">
        <v>1790.03</v>
      </c>
      <c r="K29" s="41">
        <v>1790.03</v>
      </c>
      <c r="L29" s="42"/>
      <c r="M29" s="42"/>
      <c r="N29" s="42"/>
      <c r="O29" s="43">
        <v>1.62</v>
      </c>
      <c r="P29" s="44">
        <v>0</v>
      </c>
      <c r="BZ29" s="36"/>
      <c r="CA29" s="2" t="s">
        <v>44</v>
      </c>
    </row>
    <row r="30" spans="1:79" s="6" customFormat="1" ht="22.5" x14ac:dyDescent="0.25">
      <c r="A30" s="37" t="s">
        <v>46</v>
      </c>
      <c r="B30" s="38" t="s">
        <v>47</v>
      </c>
      <c r="C30" s="300" t="s">
        <v>48</v>
      </c>
      <c r="D30" s="301"/>
      <c r="E30" s="302"/>
      <c r="F30" s="37" t="s">
        <v>45</v>
      </c>
      <c r="G30" s="39"/>
      <c r="H30" s="45">
        <v>6</v>
      </c>
      <c r="I30" s="41">
        <v>1790.03</v>
      </c>
      <c r="J30" s="41">
        <v>10740.16</v>
      </c>
      <c r="K30" s="41">
        <v>10740.16</v>
      </c>
      <c r="L30" s="42"/>
      <c r="M30" s="42"/>
      <c r="N30" s="42"/>
      <c r="O30" s="43">
        <v>9.7200000000000006</v>
      </c>
      <c r="P30" s="44">
        <v>0</v>
      </c>
      <c r="BZ30" s="36"/>
      <c r="CA30" s="2" t="s">
        <v>48</v>
      </c>
    </row>
    <row r="31" spans="1:79" s="6" customFormat="1" ht="22.5" x14ac:dyDescent="0.25">
      <c r="A31" s="37" t="s">
        <v>49</v>
      </c>
      <c r="B31" s="38" t="s">
        <v>50</v>
      </c>
      <c r="C31" s="300" t="s">
        <v>51</v>
      </c>
      <c r="D31" s="301"/>
      <c r="E31" s="302"/>
      <c r="F31" s="37" t="s">
        <v>52</v>
      </c>
      <c r="G31" s="39"/>
      <c r="H31" s="45">
        <v>3</v>
      </c>
      <c r="I31" s="41">
        <v>2829.18</v>
      </c>
      <c r="J31" s="41">
        <v>8487.52</v>
      </c>
      <c r="K31" s="41">
        <v>8487.52</v>
      </c>
      <c r="L31" s="42"/>
      <c r="M31" s="42"/>
      <c r="N31" s="42"/>
      <c r="O31" s="46">
        <v>8.1</v>
      </c>
      <c r="P31" s="44">
        <v>0</v>
      </c>
      <c r="BZ31" s="36"/>
      <c r="CA31" s="2" t="s">
        <v>51</v>
      </c>
    </row>
    <row r="32" spans="1:79" s="6" customFormat="1" ht="22.5" x14ac:dyDescent="0.25">
      <c r="A32" s="37" t="s">
        <v>53</v>
      </c>
      <c r="B32" s="38" t="s">
        <v>54</v>
      </c>
      <c r="C32" s="300" t="s">
        <v>55</v>
      </c>
      <c r="D32" s="301"/>
      <c r="E32" s="302"/>
      <c r="F32" s="37" t="s">
        <v>52</v>
      </c>
      <c r="G32" s="39"/>
      <c r="H32" s="45">
        <v>1</v>
      </c>
      <c r="I32" s="41">
        <v>906.06</v>
      </c>
      <c r="J32" s="43">
        <v>906.06</v>
      </c>
      <c r="K32" s="43">
        <v>906.06</v>
      </c>
      <c r="L32" s="42"/>
      <c r="M32" s="42"/>
      <c r="N32" s="42"/>
      <c r="O32" s="43">
        <v>0.82</v>
      </c>
      <c r="P32" s="44">
        <v>0</v>
      </c>
      <c r="BZ32" s="36"/>
      <c r="CA32" s="2" t="s">
        <v>55</v>
      </c>
    </row>
    <row r="33" spans="1:81" s="6" customFormat="1" ht="33.75" x14ac:dyDescent="0.25">
      <c r="A33" s="37" t="s">
        <v>56</v>
      </c>
      <c r="B33" s="38" t="s">
        <v>254</v>
      </c>
      <c r="C33" s="300" t="s">
        <v>255</v>
      </c>
      <c r="D33" s="301"/>
      <c r="E33" s="302"/>
      <c r="F33" s="37" t="s">
        <v>59</v>
      </c>
      <c r="G33" s="39"/>
      <c r="H33" s="45">
        <v>1</v>
      </c>
      <c r="I33" s="41">
        <v>12080.94</v>
      </c>
      <c r="J33" s="41">
        <v>12080.94</v>
      </c>
      <c r="K33" s="41">
        <v>12080.94</v>
      </c>
      <c r="L33" s="42"/>
      <c r="M33" s="42"/>
      <c r="N33" s="42"/>
      <c r="O33" s="46">
        <v>10.8</v>
      </c>
      <c r="P33" s="44">
        <v>0</v>
      </c>
      <c r="BZ33" s="36"/>
      <c r="CA33" s="2" t="s">
        <v>255</v>
      </c>
    </row>
    <row r="34" spans="1:81" s="6" customFormat="1" ht="45" x14ac:dyDescent="0.25">
      <c r="A34" s="37" t="s">
        <v>60</v>
      </c>
      <c r="B34" s="38" t="s">
        <v>61</v>
      </c>
      <c r="C34" s="300" t="s">
        <v>62</v>
      </c>
      <c r="D34" s="301"/>
      <c r="E34" s="302"/>
      <c r="F34" s="37" t="s">
        <v>59</v>
      </c>
      <c r="G34" s="39"/>
      <c r="H34" s="45">
        <v>4</v>
      </c>
      <c r="I34" s="41">
        <v>2927.51</v>
      </c>
      <c r="J34" s="41">
        <v>11710</v>
      </c>
      <c r="K34" s="41">
        <v>11710</v>
      </c>
      <c r="L34" s="42"/>
      <c r="M34" s="42"/>
      <c r="N34" s="42"/>
      <c r="O34" s="46">
        <v>14.4</v>
      </c>
      <c r="P34" s="44">
        <v>0</v>
      </c>
      <c r="BZ34" s="36"/>
      <c r="CA34" s="2" t="s">
        <v>62</v>
      </c>
    </row>
    <row r="35" spans="1:81" s="6" customFormat="1" ht="45" x14ac:dyDescent="0.25">
      <c r="A35" s="37" t="s">
        <v>63</v>
      </c>
      <c r="B35" s="38" t="s">
        <v>64</v>
      </c>
      <c r="C35" s="300" t="s">
        <v>65</v>
      </c>
      <c r="D35" s="301"/>
      <c r="E35" s="302"/>
      <c r="F35" s="37" t="s">
        <v>59</v>
      </c>
      <c r="G35" s="39"/>
      <c r="H35" s="45">
        <v>1</v>
      </c>
      <c r="I35" s="41">
        <v>2195.63</v>
      </c>
      <c r="J35" s="41">
        <v>2195.63</v>
      </c>
      <c r="K35" s="41">
        <v>2195.63</v>
      </c>
      <c r="L35" s="42"/>
      <c r="M35" s="42"/>
      <c r="N35" s="42"/>
      <c r="O35" s="46">
        <v>2.7</v>
      </c>
      <c r="P35" s="44">
        <v>0</v>
      </c>
      <c r="BZ35" s="36"/>
      <c r="CA35" s="2" t="s">
        <v>65</v>
      </c>
    </row>
    <row r="36" spans="1:81" s="6" customFormat="1" ht="33.75" x14ac:dyDescent="0.25">
      <c r="A36" s="37" t="s">
        <v>66</v>
      </c>
      <c r="B36" s="38" t="s">
        <v>67</v>
      </c>
      <c r="C36" s="300" t="s">
        <v>68</v>
      </c>
      <c r="D36" s="301"/>
      <c r="E36" s="302"/>
      <c r="F36" s="37" t="s">
        <v>69</v>
      </c>
      <c r="G36" s="39"/>
      <c r="H36" s="45">
        <v>1</v>
      </c>
      <c r="I36" s="41">
        <v>16386.830000000002</v>
      </c>
      <c r="J36" s="41">
        <v>16386.830000000002</v>
      </c>
      <c r="K36" s="41">
        <v>16386.830000000002</v>
      </c>
      <c r="L36" s="42"/>
      <c r="M36" s="42"/>
      <c r="N36" s="42"/>
      <c r="O36" s="46">
        <v>13.4</v>
      </c>
      <c r="P36" s="44">
        <v>0</v>
      </c>
      <c r="BZ36" s="36"/>
      <c r="CA36" s="2" t="s">
        <v>68</v>
      </c>
    </row>
    <row r="37" spans="1:81" s="6" customFormat="1" ht="56.25" x14ac:dyDescent="0.25">
      <c r="A37" s="37" t="s">
        <v>70</v>
      </c>
      <c r="B37" s="38" t="s">
        <v>71</v>
      </c>
      <c r="C37" s="300" t="s">
        <v>72</v>
      </c>
      <c r="D37" s="301"/>
      <c r="E37" s="302"/>
      <c r="F37" s="37" t="s">
        <v>73</v>
      </c>
      <c r="G37" s="39"/>
      <c r="H37" s="45">
        <v>2</v>
      </c>
      <c r="I37" s="41">
        <v>7887.69</v>
      </c>
      <c r="J37" s="41">
        <v>15775.38</v>
      </c>
      <c r="K37" s="41">
        <v>15775.38</v>
      </c>
      <c r="L37" s="42"/>
      <c r="M37" s="42"/>
      <c r="N37" s="42"/>
      <c r="O37" s="46">
        <v>12.9</v>
      </c>
      <c r="P37" s="44">
        <v>0</v>
      </c>
      <c r="BZ37" s="36"/>
      <c r="CA37" s="2" t="s">
        <v>72</v>
      </c>
    </row>
    <row r="38" spans="1:81" s="6" customFormat="1" ht="15" x14ac:dyDescent="0.25">
      <c r="A38" s="304" t="s">
        <v>74</v>
      </c>
      <c r="B38" s="305"/>
      <c r="C38" s="305"/>
      <c r="D38" s="305"/>
      <c r="E38" s="305"/>
      <c r="F38" s="305"/>
      <c r="G38" s="305"/>
      <c r="H38" s="305"/>
      <c r="I38" s="306"/>
      <c r="J38" s="47"/>
      <c r="K38" s="47"/>
      <c r="L38" s="47"/>
      <c r="M38" s="47"/>
      <c r="N38" s="47"/>
      <c r="O38" s="47"/>
      <c r="P38" s="47"/>
      <c r="CB38" s="48" t="s">
        <v>74</v>
      </c>
    </row>
    <row r="39" spans="1:81" s="6" customFormat="1" ht="15" x14ac:dyDescent="0.25">
      <c r="A39" s="307" t="s">
        <v>75</v>
      </c>
      <c r="B39" s="308"/>
      <c r="C39" s="308"/>
      <c r="D39" s="308"/>
      <c r="E39" s="308"/>
      <c r="F39" s="308"/>
      <c r="G39" s="308"/>
      <c r="H39" s="308"/>
      <c r="I39" s="309"/>
      <c r="J39" s="41">
        <v>81218.16</v>
      </c>
      <c r="K39" s="42"/>
      <c r="L39" s="42"/>
      <c r="M39" s="42"/>
      <c r="N39" s="42"/>
      <c r="O39" s="42"/>
      <c r="P39" s="42"/>
      <c r="CB39" s="48"/>
      <c r="CC39" s="2" t="s">
        <v>75</v>
      </c>
    </row>
    <row r="40" spans="1:81" s="6" customFormat="1" ht="15" x14ac:dyDescent="0.25">
      <c r="A40" s="307" t="s">
        <v>76</v>
      </c>
      <c r="B40" s="308"/>
      <c r="C40" s="308"/>
      <c r="D40" s="308"/>
      <c r="E40" s="308"/>
      <c r="F40" s="308"/>
      <c r="G40" s="308"/>
      <c r="H40" s="308"/>
      <c r="I40" s="309"/>
      <c r="J40" s="41">
        <v>170558.14</v>
      </c>
      <c r="K40" s="42"/>
      <c r="L40" s="42"/>
      <c r="M40" s="42"/>
      <c r="N40" s="42"/>
      <c r="O40" s="42"/>
      <c r="P40" s="42"/>
      <c r="CB40" s="48"/>
      <c r="CC40" s="2" t="s">
        <v>76</v>
      </c>
    </row>
    <row r="41" spans="1:81" s="6" customFormat="1" ht="15" x14ac:dyDescent="0.25">
      <c r="A41" s="307" t="s">
        <v>77</v>
      </c>
      <c r="B41" s="308"/>
      <c r="C41" s="308"/>
      <c r="D41" s="308"/>
      <c r="E41" s="308"/>
      <c r="F41" s="308"/>
      <c r="G41" s="308"/>
      <c r="H41" s="308"/>
      <c r="I41" s="309"/>
      <c r="J41" s="41">
        <v>170558.14</v>
      </c>
      <c r="K41" s="42"/>
      <c r="L41" s="42"/>
      <c r="M41" s="42"/>
      <c r="N41" s="42"/>
      <c r="O41" s="42"/>
      <c r="P41" s="42"/>
      <c r="CB41" s="48"/>
      <c r="CC41" s="2" t="s">
        <v>77</v>
      </c>
    </row>
    <row r="42" spans="1:81" s="6" customFormat="1" ht="15" x14ac:dyDescent="0.25">
      <c r="A42" s="307" t="s">
        <v>78</v>
      </c>
      <c r="B42" s="308"/>
      <c r="C42" s="308"/>
      <c r="D42" s="308"/>
      <c r="E42" s="308"/>
      <c r="F42" s="308"/>
      <c r="G42" s="308"/>
      <c r="H42" s="308"/>
      <c r="I42" s="309"/>
      <c r="J42" s="42"/>
      <c r="K42" s="42"/>
      <c r="L42" s="42"/>
      <c r="M42" s="42"/>
      <c r="N42" s="42"/>
      <c r="O42" s="42"/>
      <c r="P42" s="42"/>
      <c r="CB42" s="48"/>
      <c r="CC42" s="2" t="s">
        <v>78</v>
      </c>
    </row>
    <row r="43" spans="1:81" s="6" customFormat="1" ht="15" x14ac:dyDescent="0.25">
      <c r="A43" s="307" t="s">
        <v>79</v>
      </c>
      <c r="B43" s="308"/>
      <c r="C43" s="308"/>
      <c r="D43" s="308"/>
      <c r="E43" s="308"/>
      <c r="F43" s="308"/>
      <c r="G43" s="308"/>
      <c r="H43" s="308"/>
      <c r="I43" s="309"/>
      <c r="J43" s="41">
        <v>81218.16</v>
      </c>
      <c r="K43" s="42"/>
      <c r="L43" s="42"/>
      <c r="M43" s="42"/>
      <c r="N43" s="42"/>
      <c r="O43" s="42"/>
      <c r="P43" s="42"/>
      <c r="CB43" s="48"/>
      <c r="CC43" s="2" t="s">
        <v>79</v>
      </c>
    </row>
    <row r="44" spans="1:81" s="6" customFormat="1" ht="15" x14ac:dyDescent="0.25">
      <c r="A44" s="307" t="s">
        <v>80</v>
      </c>
      <c r="B44" s="308"/>
      <c r="C44" s="308"/>
      <c r="D44" s="308"/>
      <c r="E44" s="308"/>
      <c r="F44" s="308"/>
      <c r="G44" s="308"/>
      <c r="H44" s="308"/>
      <c r="I44" s="309"/>
      <c r="J44" s="41">
        <v>60101.43</v>
      </c>
      <c r="K44" s="42"/>
      <c r="L44" s="42"/>
      <c r="M44" s="42"/>
      <c r="N44" s="42"/>
      <c r="O44" s="42"/>
      <c r="P44" s="42"/>
      <c r="CB44" s="48"/>
      <c r="CC44" s="2" t="s">
        <v>80</v>
      </c>
    </row>
    <row r="45" spans="1:81" s="6" customFormat="1" ht="15" x14ac:dyDescent="0.25">
      <c r="A45" s="307" t="s">
        <v>81</v>
      </c>
      <c r="B45" s="308"/>
      <c r="C45" s="308"/>
      <c r="D45" s="308"/>
      <c r="E45" s="308"/>
      <c r="F45" s="308"/>
      <c r="G45" s="308"/>
      <c r="H45" s="308"/>
      <c r="I45" s="309"/>
      <c r="J45" s="41">
        <v>29238.55</v>
      </c>
      <c r="K45" s="42"/>
      <c r="L45" s="42"/>
      <c r="M45" s="42"/>
      <c r="N45" s="42"/>
      <c r="O45" s="42"/>
      <c r="P45" s="42"/>
      <c r="CB45" s="48"/>
      <c r="CC45" s="2" t="s">
        <v>81</v>
      </c>
    </row>
    <row r="46" spans="1:81" s="6" customFormat="1" ht="15" x14ac:dyDescent="0.25">
      <c r="A46" s="307" t="s">
        <v>82</v>
      </c>
      <c r="B46" s="308"/>
      <c r="C46" s="308"/>
      <c r="D46" s="308"/>
      <c r="E46" s="308"/>
      <c r="F46" s="308"/>
      <c r="G46" s="308"/>
      <c r="H46" s="308"/>
      <c r="I46" s="309"/>
      <c r="J46" s="41">
        <v>81218.16</v>
      </c>
      <c r="K46" s="42"/>
      <c r="L46" s="42"/>
      <c r="M46" s="42"/>
      <c r="N46" s="42"/>
      <c r="O46" s="42"/>
      <c r="P46" s="42"/>
      <c r="CB46" s="48"/>
      <c r="CC46" s="2" t="s">
        <v>82</v>
      </c>
    </row>
    <row r="47" spans="1:81" s="6" customFormat="1" ht="15" x14ac:dyDescent="0.25">
      <c r="A47" s="307" t="s">
        <v>83</v>
      </c>
      <c r="B47" s="308"/>
      <c r="C47" s="308"/>
      <c r="D47" s="308"/>
      <c r="E47" s="308"/>
      <c r="F47" s="308"/>
      <c r="G47" s="308"/>
      <c r="H47" s="308"/>
      <c r="I47" s="309"/>
      <c r="J47" s="41">
        <v>60101.43</v>
      </c>
      <c r="K47" s="42"/>
      <c r="L47" s="42"/>
      <c r="M47" s="42"/>
      <c r="N47" s="42"/>
      <c r="O47" s="42"/>
      <c r="P47" s="42"/>
      <c r="CB47" s="48"/>
      <c r="CC47" s="2" t="s">
        <v>83</v>
      </c>
    </row>
    <row r="48" spans="1:81" s="6" customFormat="1" ht="15" x14ac:dyDescent="0.25">
      <c r="A48" s="307" t="s">
        <v>84</v>
      </c>
      <c r="B48" s="308"/>
      <c r="C48" s="308"/>
      <c r="D48" s="308"/>
      <c r="E48" s="308"/>
      <c r="F48" s="308"/>
      <c r="G48" s="308"/>
      <c r="H48" s="308"/>
      <c r="I48" s="309"/>
      <c r="J48" s="41">
        <v>29238.55</v>
      </c>
      <c r="K48" s="42"/>
      <c r="L48" s="42"/>
      <c r="M48" s="42"/>
      <c r="N48" s="42"/>
      <c r="O48" s="42"/>
      <c r="P48" s="42"/>
      <c r="CB48" s="48"/>
      <c r="CC48" s="2" t="s">
        <v>84</v>
      </c>
    </row>
    <row r="49" spans="1:82" s="6" customFormat="1" ht="15" x14ac:dyDescent="0.25">
      <c r="A49" s="304" t="s">
        <v>85</v>
      </c>
      <c r="B49" s="305"/>
      <c r="C49" s="305"/>
      <c r="D49" s="305"/>
      <c r="E49" s="305"/>
      <c r="F49" s="305"/>
      <c r="G49" s="305"/>
      <c r="H49" s="305"/>
      <c r="I49" s="306"/>
      <c r="J49" s="49">
        <v>170558.14</v>
      </c>
      <c r="K49" s="47"/>
      <c r="L49" s="47"/>
      <c r="M49" s="47"/>
      <c r="N49" s="47"/>
      <c r="O49" s="50">
        <v>75.496799999999993</v>
      </c>
      <c r="P49" s="51">
        <v>0</v>
      </c>
      <c r="CB49" s="48"/>
      <c r="CD49" s="48" t="s">
        <v>85</v>
      </c>
    </row>
    <row r="50" spans="1:82" s="6" customFormat="1" ht="15" x14ac:dyDescent="0.25">
      <c r="A50" s="307" t="s">
        <v>86</v>
      </c>
      <c r="B50" s="308"/>
      <c r="C50" s="308"/>
      <c r="D50" s="308"/>
      <c r="E50" s="308"/>
      <c r="F50" s="308"/>
      <c r="G50" s="308"/>
      <c r="H50" s="308"/>
      <c r="I50" s="309"/>
      <c r="J50" s="42"/>
      <c r="K50" s="42"/>
      <c r="L50" s="42"/>
      <c r="M50" s="42"/>
      <c r="N50" s="42"/>
      <c r="O50" s="42"/>
      <c r="P50" s="42"/>
      <c r="CB50" s="48"/>
      <c r="CC50" s="2" t="s">
        <v>86</v>
      </c>
      <c r="CD50" s="48"/>
    </row>
    <row r="51" spans="1:82" s="6" customFormat="1" ht="15" x14ac:dyDescent="0.25">
      <c r="A51" s="307" t="s">
        <v>87</v>
      </c>
      <c r="B51" s="308"/>
      <c r="C51" s="308"/>
      <c r="D51" s="308"/>
      <c r="E51" s="308"/>
      <c r="F51" s="308"/>
      <c r="G51" s="308"/>
      <c r="H51" s="308"/>
      <c r="I51" s="309"/>
      <c r="J51" s="42"/>
      <c r="K51" s="42"/>
      <c r="L51" s="42"/>
      <c r="M51" s="42"/>
      <c r="N51" s="42"/>
      <c r="O51" s="42"/>
      <c r="P51" s="42"/>
      <c r="CB51" s="48"/>
      <c r="CC51" s="2" t="s">
        <v>87</v>
      </c>
      <c r="CD51" s="48"/>
    </row>
    <row r="52" spans="1:82" s="6" customFormat="1" ht="15" x14ac:dyDescent="0.25">
      <c r="A52" s="307" t="s">
        <v>88</v>
      </c>
      <c r="B52" s="308"/>
      <c r="C52" s="308"/>
      <c r="D52" s="308"/>
      <c r="E52" s="308"/>
      <c r="F52" s="308"/>
      <c r="G52" s="308"/>
      <c r="H52" s="308"/>
      <c r="I52" s="309"/>
      <c r="J52" s="41">
        <v>136446.51</v>
      </c>
      <c r="K52" s="42"/>
      <c r="L52" s="42"/>
      <c r="M52" s="42"/>
      <c r="N52" s="42"/>
      <c r="O52" s="42"/>
      <c r="P52" s="42"/>
      <c r="CB52" s="48"/>
      <c r="CC52" s="2" t="s">
        <v>88</v>
      </c>
      <c r="CD52" s="48"/>
    </row>
    <row r="53" spans="1:82" s="6" customFormat="1" ht="15" x14ac:dyDescent="0.25">
      <c r="A53" s="307" t="s">
        <v>89</v>
      </c>
      <c r="B53" s="308"/>
      <c r="C53" s="308"/>
      <c r="D53" s="308"/>
      <c r="E53" s="308"/>
      <c r="F53" s="308"/>
      <c r="G53" s="308"/>
      <c r="H53" s="308"/>
      <c r="I53" s="309"/>
      <c r="J53" s="41">
        <v>34111.629999999997</v>
      </c>
      <c r="K53" s="42"/>
      <c r="L53" s="42"/>
      <c r="M53" s="42"/>
      <c r="N53" s="42"/>
      <c r="O53" s="42"/>
      <c r="P53" s="42"/>
      <c r="CB53" s="48"/>
      <c r="CC53" s="2" t="s">
        <v>89</v>
      </c>
      <c r="CD53" s="48"/>
    </row>
    <row r="54" spans="1:82" s="6" customFormat="1" ht="3" customHeight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3"/>
      <c r="M54" s="53"/>
      <c r="N54" s="53"/>
      <c r="O54" s="54"/>
      <c r="P54" s="54"/>
    </row>
    <row r="55" spans="1:82" s="6" customFormat="1" ht="53.2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82" s="6" customFormat="1" ht="15" x14ac:dyDescent="0.25">
      <c r="A56" s="7"/>
      <c r="B56" s="7"/>
      <c r="C56" s="7"/>
      <c r="D56" s="7"/>
      <c r="E56" s="7"/>
      <c r="F56" s="7"/>
      <c r="G56" s="7"/>
      <c r="H56" s="19"/>
      <c r="I56" s="310"/>
      <c r="J56" s="310"/>
      <c r="K56" s="310"/>
      <c r="L56" s="7"/>
      <c r="M56" s="7"/>
      <c r="N56" s="7"/>
      <c r="O56" s="7"/>
      <c r="P56" s="7"/>
    </row>
    <row r="57" spans="1:82" s="6" customFormat="1" ht="1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82" s="6" customFormat="1" ht="1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</sheetData>
  <mergeCells count="56">
    <mergeCell ref="A51:I51"/>
    <mergeCell ref="A52:I52"/>
    <mergeCell ref="A53:I53"/>
    <mergeCell ref="I56:K56"/>
    <mergeCell ref="A46:I46"/>
    <mergeCell ref="A47:I47"/>
    <mergeCell ref="A48:I48"/>
    <mergeCell ref="A49:I49"/>
    <mergeCell ref="A50:I50"/>
    <mergeCell ref="A41:I41"/>
    <mergeCell ref="A42:I42"/>
    <mergeCell ref="A43:I43"/>
    <mergeCell ref="A44:I44"/>
    <mergeCell ref="A45:I45"/>
    <mergeCell ref="C36:E36"/>
    <mergeCell ref="C37:E37"/>
    <mergeCell ref="A38:I38"/>
    <mergeCell ref="A39:I39"/>
    <mergeCell ref="A40:I40"/>
    <mergeCell ref="C31:E31"/>
    <mergeCell ref="C32:E32"/>
    <mergeCell ref="C33:E33"/>
    <mergeCell ref="C34:E34"/>
    <mergeCell ref="C35:E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D52"/>
  <sheetViews>
    <sheetView topLeftCell="A3" workbookViewId="0">
      <selection activeCell="A8" sqref="A8:P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2" t="s">
        <v>429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280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281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281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32.234999999999999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32.234999999999999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15.35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>
        <v>13.76</v>
      </c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292" t="s">
        <v>20</v>
      </c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BN21" s="21" t="s">
        <v>20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293" t="s">
        <v>21</v>
      </c>
      <c r="B23" s="293" t="s">
        <v>22</v>
      </c>
      <c r="C23" s="293" t="s">
        <v>23</v>
      </c>
      <c r="D23" s="293"/>
      <c r="E23" s="293"/>
      <c r="F23" s="293" t="s">
        <v>24</v>
      </c>
      <c r="G23" s="294" t="s">
        <v>25</v>
      </c>
      <c r="H23" s="295"/>
      <c r="I23" s="293" t="s">
        <v>26</v>
      </c>
      <c r="J23" s="293"/>
      <c r="K23" s="293"/>
      <c r="L23" s="293"/>
      <c r="M23" s="293"/>
      <c r="N23" s="293"/>
      <c r="O23" s="293" t="s">
        <v>27</v>
      </c>
      <c r="P23" s="293" t="s">
        <v>28</v>
      </c>
    </row>
    <row r="24" spans="1:80" s="6" customFormat="1" ht="36.75" customHeight="1" x14ac:dyDescent="0.25">
      <c r="A24" s="293"/>
      <c r="B24" s="293"/>
      <c r="C24" s="293"/>
      <c r="D24" s="293"/>
      <c r="E24" s="293"/>
      <c r="F24" s="293"/>
      <c r="G24" s="296" t="s">
        <v>29</v>
      </c>
      <c r="H24" s="296" t="s">
        <v>30</v>
      </c>
      <c r="I24" s="293" t="s">
        <v>29</v>
      </c>
      <c r="J24" s="293" t="s">
        <v>31</v>
      </c>
      <c r="K24" s="298" t="s">
        <v>32</v>
      </c>
      <c r="L24" s="298"/>
      <c r="M24" s="298"/>
      <c r="N24" s="298"/>
      <c r="O24" s="293"/>
      <c r="P24" s="293"/>
    </row>
    <row r="25" spans="1:80" s="6" customFormat="1" ht="15" x14ac:dyDescent="0.25">
      <c r="A25" s="293"/>
      <c r="B25" s="293"/>
      <c r="C25" s="293"/>
      <c r="D25" s="293"/>
      <c r="E25" s="293"/>
      <c r="F25" s="293"/>
      <c r="G25" s="297"/>
      <c r="H25" s="297"/>
      <c r="I25" s="293"/>
      <c r="J25" s="293"/>
      <c r="K25" s="35" t="s">
        <v>33</v>
      </c>
      <c r="L25" s="35" t="s">
        <v>34</v>
      </c>
      <c r="M25" s="35" t="s">
        <v>35</v>
      </c>
      <c r="N25" s="35" t="s">
        <v>36</v>
      </c>
      <c r="O25" s="293"/>
      <c r="P25" s="293"/>
    </row>
    <row r="26" spans="1:80" s="6" customFormat="1" ht="15" x14ac:dyDescent="0.25">
      <c r="A26" s="34">
        <v>1</v>
      </c>
      <c r="B26" s="34">
        <v>2</v>
      </c>
      <c r="C26" s="298">
        <v>3</v>
      </c>
      <c r="D26" s="298"/>
      <c r="E26" s="298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299" t="s">
        <v>279</v>
      </c>
      <c r="B27" s="299"/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BZ27" s="36" t="s">
        <v>279</v>
      </c>
    </row>
    <row r="28" spans="1:80" s="6" customFormat="1" ht="33.75" x14ac:dyDescent="0.25">
      <c r="A28" s="37" t="s">
        <v>38</v>
      </c>
      <c r="B28" s="38" t="s">
        <v>39</v>
      </c>
      <c r="C28" s="300" t="s">
        <v>40</v>
      </c>
      <c r="D28" s="301"/>
      <c r="E28" s="302"/>
      <c r="F28" s="37" t="s">
        <v>41</v>
      </c>
      <c r="G28" s="39"/>
      <c r="H28" s="40">
        <v>0.04</v>
      </c>
      <c r="I28" s="41">
        <v>14320.22</v>
      </c>
      <c r="J28" s="43">
        <v>572.80999999999995</v>
      </c>
      <c r="K28" s="43">
        <v>572.80999999999995</v>
      </c>
      <c r="L28" s="42"/>
      <c r="M28" s="42"/>
      <c r="N28" s="42"/>
      <c r="O28" s="43">
        <v>0.52</v>
      </c>
      <c r="P28" s="44">
        <v>0</v>
      </c>
      <c r="BZ28" s="36"/>
      <c r="CA28" s="2" t="s">
        <v>40</v>
      </c>
    </row>
    <row r="29" spans="1:80" s="6" customFormat="1" ht="22.5" x14ac:dyDescent="0.25">
      <c r="A29" s="37" t="s">
        <v>42</v>
      </c>
      <c r="B29" s="38" t="s">
        <v>43</v>
      </c>
      <c r="C29" s="300" t="s">
        <v>44</v>
      </c>
      <c r="D29" s="301"/>
      <c r="E29" s="302"/>
      <c r="F29" s="37" t="s">
        <v>45</v>
      </c>
      <c r="G29" s="39"/>
      <c r="H29" s="45">
        <v>1</v>
      </c>
      <c r="I29" s="41">
        <v>1790.03</v>
      </c>
      <c r="J29" s="41">
        <v>1790.03</v>
      </c>
      <c r="K29" s="41">
        <v>1790.03</v>
      </c>
      <c r="L29" s="42"/>
      <c r="M29" s="42"/>
      <c r="N29" s="42"/>
      <c r="O29" s="43">
        <v>1.62</v>
      </c>
      <c r="P29" s="44">
        <v>0</v>
      </c>
      <c r="BZ29" s="36"/>
      <c r="CA29" s="2" t="s">
        <v>44</v>
      </c>
    </row>
    <row r="30" spans="1:80" s="6" customFormat="1" ht="22.5" x14ac:dyDescent="0.25">
      <c r="A30" s="37" t="s">
        <v>46</v>
      </c>
      <c r="B30" s="38" t="s">
        <v>54</v>
      </c>
      <c r="C30" s="300" t="s">
        <v>55</v>
      </c>
      <c r="D30" s="301"/>
      <c r="E30" s="302"/>
      <c r="F30" s="37" t="s">
        <v>52</v>
      </c>
      <c r="G30" s="39"/>
      <c r="H30" s="45">
        <v>1</v>
      </c>
      <c r="I30" s="41">
        <v>906.06</v>
      </c>
      <c r="J30" s="43">
        <v>906.06</v>
      </c>
      <c r="K30" s="43">
        <v>906.06</v>
      </c>
      <c r="L30" s="42"/>
      <c r="M30" s="42"/>
      <c r="N30" s="42"/>
      <c r="O30" s="43">
        <v>0.82</v>
      </c>
      <c r="P30" s="44">
        <v>0</v>
      </c>
      <c r="BZ30" s="36"/>
      <c r="CA30" s="2" t="s">
        <v>55</v>
      </c>
    </row>
    <row r="31" spans="1:80" s="6" customFormat="1" ht="33.75" x14ac:dyDescent="0.25">
      <c r="A31" s="37" t="s">
        <v>49</v>
      </c>
      <c r="B31" s="38" t="s">
        <v>254</v>
      </c>
      <c r="C31" s="300" t="s">
        <v>255</v>
      </c>
      <c r="D31" s="301"/>
      <c r="E31" s="302"/>
      <c r="F31" s="37" t="s">
        <v>59</v>
      </c>
      <c r="G31" s="39"/>
      <c r="H31" s="45">
        <v>1</v>
      </c>
      <c r="I31" s="41">
        <v>12080.94</v>
      </c>
      <c r="J31" s="41">
        <v>12080.94</v>
      </c>
      <c r="K31" s="41">
        <v>12080.94</v>
      </c>
      <c r="L31" s="42"/>
      <c r="M31" s="42"/>
      <c r="N31" s="42"/>
      <c r="O31" s="46">
        <v>10.8</v>
      </c>
      <c r="P31" s="44">
        <v>0</v>
      </c>
      <c r="BZ31" s="36"/>
      <c r="CA31" s="2" t="s">
        <v>255</v>
      </c>
    </row>
    <row r="32" spans="1:80" s="6" customFormat="1" ht="15" x14ac:dyDescent="0.25">
      <c r="A32" s="304" t="s">
        <v>74</v>
      </c>
      <c r="B32" s="305"/>
      <c r="C32" s="305"/>
      <c r="D32" s="305"/>
      <c r="E32" s="305"/>
      <c r="F32" s="305"/>
      <c r="G32" s="305"/>
      <c r="H32" s="305"/>
      <c r="I32" s="306"/>
      <c r="J32" s="47"/>
      <c r="K32" s="47"/>
      <c r="L32" s="47"/>
      <c r="M32" s="47"/>
      <c r="N32" s="47"/>
      <c r="O32" s="47"/>
      <c r="P32" s="47"/>
      <c r="CB32" s="48" t="s">
        <v>74</v>
      </c>
    </row>
    <row r="33" spans="1:82" s="6" customFormat="1" ht="15" x14ac:dyDescent="0.25">
      <c r="A33" s="307" t="s">
        <v>75</v>
      </c>
      <c r="B33" s="308"/>
      <c r="C33" s="308"/>
      <c r="D33" s="308"/>
      <c r="E33" s="308"/>
      <c r="F33" s="308"/>
      <c r="G33" s="308"/>
      <c r="H33" s="308"/>
      <c r="I33" s="309"/>
      <c r="J33" s="41">
        <v>15349.84</v>
      </c>
      <c r="K33" s="42"/>
      <c r="L33" s="42"/>
      <c r="M33" s="42"/>
      <c r="N33" s="42"/>
      <c r="O33" s="42"/>
      <c r="P33" s="42"/>
      <c r="CB33" s="48"/>
      <c r="CC33" s="2" t="s">
        <v>75</v>
      </c>
    </row>
    <row r="34" spans="1:82" s="6" customFormat="1" ht="15" x14ac:dyDescent="0.25">
      <c r="A34" s="307" t="s">
        <v>76</v>
      </c>
      <c r="B34" s="308"/>
      <c r="C34" s="308"/>
      <c r="D34" s="308"/>
      <c r="E34" s="308"/>
      <c r="F34" s="308"/>
      <c r="G34" s="308"/>
      <c r="H34" s="308"/>
      <c r="I34" s="309"/>
      <c r="J34" s="41">
        <v>32234.66</v>
      </c>
      <c r="K34" s="42"/>
      <c r="L34" s="42"/>
      <c r="M34" s="42"/>
      <c r="N34" s="42"/>
      <c r="O34" s="42"/>
      <c r="P34" s="42"/>
      <c r="CB34" s="48"/>
      <c r="CC34" s="2" t="s">
        <v>76</v>
      </c>
    </row>
    <row r="35" spans="1:82" s="6" customFormat="1" ht="15" x14ac:dyDescent="0.25">
      <c r="A35" s="307" t="s">
        <v>77</v>
      </c>
      <c r="B35" s="308"/>
      <c r="C35" s="308"/>
      <c r="D35" s="308"/>
      <c r="E35" s="308"/>
      <c r="F35" s="308"/>
      <c r="G35" s="308"/>
      <c r="H35" s="308"/>
      <c r="I35" s="309"/>
      <c r="J35" s="41">
        <v>32234.66</v>
      </c>
      <c r="K35" s="42"/>
      <c r="L35" s="42"/>
      <c r="M35" s="42"/>
      <c r="N35" s="42"/>
      <c r="O35" s="42"/>
      <c r="P35" s="42"/>
      <c r="CB35" s="48"/>
      <c r="CC35" s="2" t="s">
        <v>77</v>
      </c>
    </row>
    <row r="36" spans="1:82" s="6" customFormat="1" ht="15" x14ac:dyDescent="0.25">
      <c r="A36" s="307" t="s">
        <v>78</v>
      </c>
      <c r="B36" s="308"/>
      <c r="C36" s="308"/>
      <c r="D36" s="308"/>
      <c r="E36" s="308"/>
      <c r="F36" s="308"/>
      <c r="G36" s="308"/>
      <c r="H36" s="308"/>
      <c r="I36" s="309"/>
      <c r="J36" s="42"/>
      <c r="K36" s="42"/>
      <c r="L36" s="42"/>
      <c r="M36" s="42"/>
      <c r="N36" s="42"/>
      <c r="O36" s="42"/>
      <c r="P36" s="42"/>
      <c r="CB36" s="48"/>
      <c r="CC36" s="2" t="s">
        <v>78</v>
      </c>
    </row>
    <row r="37" spans="1:82" s="6" customFormat="1" ht="15" x14ac:dyDescent="0.25">
      <c r="A37" s="307" t="s">
        <v>79</v>
      </c>
      <c r="B37" s="308"/>
      <c r="C37" s="308"/>
      <c r="D37" s="308"/>
      <c r="E37" s="308"/>
      <c r="F37" s="308"/>
      <c r="G37" s="308"/>
      <c r="H37" s="308"/>
      <c r="I37" s="309"/>
      <c r="J37" s="41">
        <v>15349.84</v>
      </c>
      <c r="K37" s="42"/>
      <c r="L37" s="42"/>
      <c r="M37" s="42"/>
      <c r="N37" s="42"/>
      <c r="O37" s="42"/>
      <c r="P37" s="42"/>
      <c r="CB37" s="48"/>
      <c r="CC37" s="2" t="s">
        <v>79</v>
      </c>
    </row>
    <row r="38" spans="1:82" s="6" customFormat="1" ht="15" x14ac:dyDescent="0.25">
      <c r="A38" s="307" t="s">
        <v>80</v>
      </c>
      <c r="B38" s="308"/>
      <c r="C38" s="308"/>
      <c r="D38" s="308"/>
      <c r="E38" s="308"/>
      <c r="F38" s="308"/>
      <c r="G38" s="308"/>
      <c r="H38" s="308"/>
      <c r="I38" s="309"/>
      <c r="J38" s="41">
        <v>11358.88</v>
      </c>
      <c r="K38" s="42"/>
      <c r="L38" s="42"/>
      <c r="M38" s="42"/>
      <c r="N38" s="42"/>
      <c r="O38" s="42"/>
      <c r="P38" s="42"/>
      <c r="CB38" s="48"/>
      <c r="CC38" s="2" t="s">
        <v>80</v>
      </c>
    </row>
    <row r="39" spans="1:82" s="6" customFormat="1" ht="15" x14ac:dyDescent="0.25">
      <c r="A39" s="307" t="s">
        <v>81</v>
      </c>
      <c r="B39" s="308"/>
      <c r="C39" s="308"/>
      <c r="D39" s="308"/>
      <c r="E39" s="308"/>
      <c r="F39" s="308"/>
      <c r="G39" s="308"/>
      <c r="H39" s="308"/>
      <c r="I39" s="309"/>
      <c r="J39" s="41">
        <v>5525.94</v>
      </c>
      <c r="K39" s="42"/>
      <c r="L39" s="42"/>
      <c r="M39" s="42"/>
      <c r="N39" s="42"/>
      <c r="O39" s="42"/>
      <c r="P39" s="42"/>
      <c r="CB39" s="48"/>
      <c r="CC39" s="2" t="s">
        <v>81</v>
      </c>
    </row>
    <row r="40" spans="1:82" s="6" customFormat="1" ht="15" x14ac:dyDescent="0.25">
      <c r="A40" s="307" t="s">
        <v>82</v>
      </c>
      <c r="B40" s="308"/>
      <c r="C40" s="308"/>
      <c r="D40" s="308"/>
      <c r="E40" s="308"/>
      <c r="F40" s="308"/>
      <c r="G40" s="308"/>
      <c r="H40" s="308"/>
      <c r="I40" s="309"/>
      <c r="J40" s="41">
        <v>15349.84</v>
      </c>
      <c r="K40" s="42"/>
      <c r="L40" s="42"/>
      <c r="M40" s="42"/>
      <c r="N40" s="42"/>
      <c r="O40" s="42"/>
      <c r="P40" s="42"/>
      <c r="CB40" s="48"/>
      <c r="CC40" s="2" t="s">
        <v>82</v>
      </c>
    </row>
    <row r="41" spans="1:82" s="6" customFormat="1" ht="15" x14ac:dyDescent="0.25">
      <c r="A41" s="307" t="s">
        <v>83</v>
      </c>
      <c r="B41" s="308"/>
      <c r="C41" s="308"/>
      <c r="D41" s="308"/>
      <c r="E41" s="308"/>
      <c r="F41" s="308"/>
      <c r="G41" s="308"/>
      <c r="H41" s="308"/>
      <c r="I41" s="309"/>
      <c r="J41" s="41">
        <v>11358.88</v>
      </c>
      <c r="K41" s="42"/>
      <c r="L41" s="42"/>
      <c r="M41" s="42"/>
      <c r="N41" s="42"/>
      <c r="O41" s="42"/>
      <c r="P41" s="42"/>
      <c r="CB41" s="48"/>
      <c r="CC41" s="2" t="s">
        <v>83</v>
      </c>
    </row>
    <row r="42" spans="1:82" s="6" customFormat="1" ht="15" x14ac:dyDescent="0.25">
      <c r="A42" s="307" t="s">
        <v>84</v>
      </c>
      <c r="B42" s="308"/>
      <c r="C42" s="308"/>
      <c r="D42" s="308"/>
      <c r="E42" s="308"/>
      <c r="F42" s="308"/>
      <c r="G42" s="308"/>
      <c r="H42" s="308"/>
      <c r="I42" s="309"/>
      <c r="J42" s="41">
        <v>5525.94</v>
      </c>
      <c r="K42" s="42"/>
      <c r="L42" s="42"/>
      <c r="M42" s="42"/>
      <c r="N42" s="42"/>
      <c r="O42" s="42"/>
      <c r="P42" s="42"/>
      <c r="CB42" s="48"/>
      <c r="CC42" s="2" t="s">
        <v>84</v>
      </c>
    </row>
    <row r="43" spans="1:82" s="6" customFormat="1" ht="15" x14ac:dyDescent="0.25">
      <c r="A43" s="304" t="s">
        <v>85</v>
      </c>
      <c r="B43" s="305"/>
      <c r="C43" s="305"/>
      <c r="D43" s="305"/>
      <c r="E43" s="305"/>
      <c r="F43" s="305"/>
      <c r="G43" s="305"/>
      <c r="H43" s="305"/>
      <c r="I43" s="306"/>
      <c r="J43" s="49">
        <v>32234.66</v>
      </c>
      <c r="K43" s="47"/>
      <c r="L43" s="47"/>
      <c r="M43" s="47"/>
      <c r="N43" s="47"/>
      <c r="O43" s="50">
        <v>13.7584</v>
      </c>
      <c r="P43" s="51">
        <v>0</v>
      </c>
      <c r="CB43" s="48"/>
      <c r="CD43" s="48" t="s">
        <v>85</v>
      </c>
    </row>
    <row r="44" spans="1:82" s="6" customFormat="1" ht="15" x14ac:dyDescent="0.25">
      <c r="A44" s="307" t="s">
        <v>86</v>
      </c>
      <c r="B44" s="308"/>
      <c r="C44" s="308"/>
      <c r="D44" s="308"/>
      <c r="E44" s="308"/>
      <c r="F44" s="308"/>
      <c r="G44" s="308"/>
      <c r="H44" s="308"/>
      <c r="I44" s="309"/>
      <c r="J44" s="42"/>
      <c r="K44" s="42"/>
      <c r="L44" s="42"/>
      <c r="M44" s="42"/>
      <c r="N44" s="42"/>
      <c r="O44" s="42"/>
      <c r="P44" s="42"/>
      <c r="CB44" s="48"/>
      <c r="CC44" s="2" t="s">
        <v>86</v>
      </c>
      <c r="CD44" s="48"/>
    </row>
    <row r="45" spans="1:82" s="6" customFormat="1" ht="15" x14ac:dyDescent="0.25">
      <c r="A45" s="307" t="s">
        <v>87</v>
      </c>
      <c r="B45" s="308"/>
      <c r="C45" s="308"/>
      <c r="D45" s="308"/>
      <c r="E45" s="308"/>
      <c r="F45" s="308"/>
      <c r="G45" s="308"/>
      <c r="H45" s="308"/>
      <c r="I45" s="309"/>
      <c r="J45" s="42"/>
      <c r="K45" s="42"/>
      <c r="L45" s="42"/>
      <c r="M45" s="42"/>
      <c r="N45" s="42"/>
      <c r="O45" s="42"/>
      <c r="P45" s="42"/>
      <c r="CB45" s="48"/>
      <c r="CC45" s="2" t="s">
        <v>87</v>
      </c>
      <c r="CD45" s="48"/>
    </row>
    <row r="46" spans="1:82" s="6" customFormat="1" ht="15" x14ac:dyDescent="0.25">
      <c r="A46" s="307" t="s">
        <v>88</v>
      </c>
      <c r="B46" s="308"/>
      <c r="C46" s="308"/>
      <c r="D46" s="308"/>
      <c r="E46" s="308"/>
      <c r="F46" s="308"/>
      <c r="G46" s="308"/>
      <c r="H46" s="308"/>
      <c r="I46" s="309"/>
      <c r="J46" s="41">
        <v>25787.73</v>
      </c>
      <c r="K46" s="42"/>
      <c r="L46" s="42"/>
      <c r="M46" s="42"/>
      <c r="N46" s="42"/>
      <c r="O46" s="42"/>
      <c r="P46" s="42"/>
      <c r="CB46" s="48"/>
      <c r="CC46" s="2" t="s">
        <v>88</v>
      </c>
      <c r="CD46" s="48"/>
    </row>
    <row r="47" spans="1:82" s="6" customFormat="1" ht="15" x14ac:dyDescent="0.25">
      <c r="A47" s="307" t="s">
        <v>89</v>
      </c>
      <c r="B47" s="308"/>
      <c r="C47" s="308"/>
      <c r="D47" s="308"/>
      <c r="E47" s="308"/>
      <c r="F47" s="308"/>
      <c r="G47" s="308"/>
      <c r="H47" s="308"/>
      <c r="I47" s="309"/>
      <c r="J47" s="41">
        <v>6446.93</v>
      </c>
      <c r="K47" s="42"/>
      <c r="L47" s="42"/>
      <c r="M47" s="42"/>
      <c r="N47" s="42"/>
      <c r="O47" s="42"/>
      <c r="P47" s="42"/>
      <c r="CB47" s="48"/>
      <c r="CC47" s="2" t="s">
        <v>89</v>
      </c>
      <c r="CD47" s="48"/>
    </row>
    <row r="48" spans="1:82" s="6" customFormat="1" ht="3" customHeight="1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3"/>
      <c r="M48" s="53"/>
      <c r="N48" s="53"/>
      <c r="O48" s="54"/>
      <c r="P48" s="54"/>
    </row>
    <row r="49" spans="1:16" s="6" customFormat="1" ht="53.2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s="6" customFormat="1" ht="15" x14ac:dyDescent="0.25">
      <c r="A50" s="7"/>
      <c r="B50" s="7"/>
      <c r="C50" s="7"/>
      <c r="D50" s="7"/>
      <c r="E50" s="7"/>
      <c r="F50" s="7"/>
      <c r="G50" s="7"/>
      <c r="H50" s="19"/>
      <c r="I50" s="310"/>
      <c r="J50" s="310"/>
      <c r="K50" s="310"/>
      <c r="L50" s="7"/>
      <c r="M50" s="7"/>
      <c r="N50" s="7"/>
      <c r="O50" s="7"/>
      <c r="P50" s="7"/>
    </row>
    <row r="51" spans="1:16" s="6" customFormat="1" ht="1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s="6" customFormat="1" ht="1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</sheetData>
  <mergeCells count="50">
    <mergeCell ref="A46:I46"/>
    <mergeCell ref="A47:I47"/>
    <mergeCell ref="I50:K50"/>
    <mergeCell ref="A41:I41"/>
    <mergeCell ref="A42:I42"/>
    <mergeCell ref="A43:I43"/>
    <mergeCell ref="A44:I44"/>
    <mergeCell ref="A45:I45"/>
    <mergeCell ref="A36:I36"/>
    <mergeCell ref="A37:I37"/>
    <mergeCell ref="A38:I38"/>
    <mergeCell ref="A39:I39"/>
    <mergeCell ref="A40:I40"/>
    <mergeCell ref="C31:E31"/>
    <mergeCell ref="A32:I32"/>
    <mergeCell ref="A33:I33"/>
    <mergeCell ref="A34:I34"/>
    <mergeCell ref="A35:I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D52"/>
  <sheetViews>
    <sheetView workbookViewId="0">
      <selection activeCell="K20" sqref="K2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312" t="s">
        <v>429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293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294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294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295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40.463000000000001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40.463000000000001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19.177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>
        <v>17.36</v>
      </c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292" t="s">
        <v>296</v>
      </c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BN21" s="21" t="s">
        <v>296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293" t="s">
        <v>21</v>
      </c>
      <c r="B23" s="293" t="s">
        <v>22</v>
      </c>
      <c r="C23" s="293" t="s">
        <v>23</v>
      </c>
      <c r="D23" s="293"/>
      <c r="E23" s="293"/>
      <c r="F23" s="293" t="s">
        <v>24</v>
      </c>
      <c r="G23" s="294" t="s">
        <v>25</v>
      </c>
      <c r="H23" s="295"/>
      <c r="I23" s="293" t="s">
        <v>26</v>
      </c>
      <c r="J23" s="293"/>
      <c r="K23" s="293"/>
      <c r="L23" s="293"/>
      <c r="M23" s="293"/>
      <c r="N23" s="293"/>
      <c r="O23" s="293" t="s">
        <v>27</v>
      </c>
      <c r="P23" s="293" t="s">
        <v>28</v>
      </c>
    </row>
    <row r="24" spans="1:80" s="6" customFormat="1" ht="36.75" customHeight="1" x14ac:dyDescent="0.25">
      <c r="A24" s="293"/>
      <c r="B24" s="293"/>
      <c r="C24" s="293"/>
      <c r="D24" s="293"/>
      <c r="E24" s="293"/>
      <c r="F24" s="293"/>
      <c r="G24" s="296" t="s">
        <v>29</v>
      </c>
      <c r="H24" s="296" t="s">
        <v>30</v>
      </c>
      <c r="I24" s="293" t="s">
        <v>29</v>
      </c>
      <c r="J24" s="293" t="s">
        <v>31</v>
      </c>
      <c r="K24" s="298" t="s">
        <v>32</v>
      </c>
      <c r="L24" s="298"/>
      <c r="M24" s="298"/>
      <c r="N24" s="298"/>
      <c r="O24" s="293"/>
      <c r="P24" s="293"/>
    </row>
    <row r="25" spans="1:80" s="6" customFormat="1" ht="15" x14ac:dyDescent="0.25">
      <c r="A25" s="293"/>
      <c r="B25" s="293"/>
      <c r="C25" s="293"/>
      <c r="D25" s="293"/>
      <c r="E25" s="293"/>
      <c r="F25" s="293"/>
      <c r="G25" s="297"/>
      <c r="H25" s="297"/>
      <c r="I25" s="293"/>
      <c r="J25" s="293"/>
      <c r="K25" s="35" t="s">
        <v>33</v>
      </c>
      <c r="L25" s="35" t="s">
        <v>34</v>
      </c>
      <c r="M25" s="35" t="s">
        <v>35</v>
      </c>
      <c r="N25" s="35" t="s">
        <v>36</v>
      </c>
      <c r="O25" s="293"/>
      <c r="P25" s="293"/>
    </row>
    <row r="26" spans="1:80" s="6" customFormat="1" ht="15" x14ac:dyDescent="0.25">
      <c r="A26" s="34">
        <v>1</v>
      </c>
      <c r="B26" s="34">
        <v>2</v>
      </c>
      <c r="C26" s="298">
        <v>3</v>
      </c>
      <c r="D26" s="298"/>
      <c r="E26" s="298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299" t="s">
        <v>297</v>
      </c>
      <c r="B27" s="299"/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299"/>
      <c r="BZ27" s="36" t="s">
        <v>297</v>
      </c>
    </row>
    <row r="28" spans="1:80" s="6" customFormat="1" ht="22.5" x14ac:dyDescent="0.25">
      <c r="A28" s="37" t="s">
        <v>38</v>
      </c>
      <c r="B28" s="38" t="s">
        <v>298</v>
      </c>
      <c r="C28" s="300" t="s">
        <v>299</v>
      </c>
      <c r="D28" s="301"/>
      <c r="E28" s="302"/>
      <c r="F28" s="37" t="s">
        <v>45</v>
      </c>
      <c r="G28" s="39"/>
      <c r="H28" s="45">
        <v>4</v>
      </c>
      <c r="I28" s="41">
        <v>1104.96</v>
      </c>
      <c r="J28" s="41">
        <v>4419.82</v>
      </c>
      <c r="K28" s="41">
        <v>4419.82</v>
      </c>
      <c r="L28" s="42"/>
      <c r="M28" s="42"/>
      <c r="N28" s="42"/>
      <c r="O28" s="44">
        <v>4</v>
      </c>
      <c r="P28" s="44">
        <v>0</v>
      </c>
      <c r="BZ28" s="36"/>
      <c r="CA28" s="2" t="s">
        <v>299</v>
      </c>
    </row>
    <row r="29" spans="1:80" s="6" customFormat="1" ht="33.75" x14ac:dyDescent="0.25">
      <c r="A29" s="37" t="s">
        <v>42</v>
      </c>
      <c r="B29" s="38" t="s">
        <v>39</v>
      </c>
      <c r="C29" s="300" t="s">
        <v>40</v>
      </c>
      <c r="D29" s="301"/>
      <c r="E29" s="302"/>
      <c r="F29" s="37" t="s">
        <v>41</v>
      </c>
      <c r="G29" s="39"/>
      <c r="H29" s="40">
        <v>0.12</v>
      </c>
      <c r="I29" s="41">
        <v>14320.22</v>
      </c>
      <c r="J29" s="41">
        <v>1718.43</v>
      </c>
      <c r="K29" s="41">
        <v>1718.43</v>
      </c>
      <c r="L29" s="42"/>
      <c r="M29" s="42"/>
      <c r="N29" s="42"/>
      <c r="O29" s="43">
        <v>1.56</v>
      </c>
      <c r="P29" s="44">
        <v>0</v>
      </c>
      <c r="BZ29" s="36"/>
      <c r="CA29" s="2" t="s">
        <v>40</v>
      </c>
    </row>
    <row r="30" spans="1:80" s="6" customFormat="1" ht="22.5" x14ac:dyDescent="0.25">
      <c r="A30" s="37" t="s">
        <v>46</v>
      </c>
      <c r="B30" s="38" t="s">
        <v>300</v>
      </c>
      <c r="C30" s="300" t="s">
        <v>301</v>
      </c>
      <c r="D30" s="301"/>
      <c r="E30" s="302"/>
      <c r="F30" s="37" t="s">
        <v>59</v>
      </c>
      <c r="G30" s="39"/>
      <c r="H30" s="45">
        <v>1</v>
      </c>
      <c r="I30" s="41">
        <v>1104.96</v>
      </c>
      <c r="J30" s="41">
        <v>1104.96</v>
      </c>
      <c r="K30" s="41">
        <v>1104.96</v>
      </c>
      <c r="L30" s="42"/>
      <c r="M30" s="42"/>
      <c r="N30" s="42"/>
      <c r="O30" s="44">
        <v>1</v>
      </c>
      <c r="P30" s="44">
        <v>0</v>
      </c>
      <c r="BZ30" s="36"/>
      <c r="CA30" s="2" t="s">
        <v>301</v>
      </c>
    </row>
    <row r="31" spans="1:80" s="6" customFormat="1" ht="22.5" x14ac:dyDescent="0.25">
      <c r="A31" s="37" t="s">
        <v>49</v>
      </c>
      <c r="B31" s="38" t="s">
        <v>302</v>
      </c>
      <c r="C31" s="300" t="s">
        <v>303</v>
      </c>
      <c r="D31" s="301"/>
      <c r="E31" s="302"/>
      <c r="F31" s="37" t="s">
        <v>45</v>
      </c>
      <c r="G31" s="39"/>
      <c r="H31" s="45">
        <v>6</v>
      </c>
      <c r="I31" s="41">
        <v>1988.92</v>
      </c>
      <c r="J31" s="41">
        <v>11933.52</v>
      </c>
      <c r="K31" s="41">
        <v>11933.52</v>
      </c>
      <c r="L31" s="42"/>
      <c r="M31" s="42"/>
      <c r="N31" s="42"/>
      <c r="O31" s="46">
        <v>10.8</v>
      </c>
      <c r="P31" s="44">
        <v>0</v>
      </c>
      <c r="BZ31" s="36"/>
      <c r="CA31" s="2" t="s">
        <v>303</v>
      </c>
    </row>
    <row r="32" spans="1:80" s="6" customFormat="1" ht="15" x14ac:dyDescent="0.25">
      <c r="A32" s="304" t="s">
        <v>74</v>
      </c>
      <c r="B32" s="305"/>
      <c r="C32" s="305"/>
      <c r="D32" s="305"/>
      <c r="E32" s="305"/>
      <c r="F32" s="305"/>
      <c r="G32" s="305"/>
      <c r="H32" s="305"/>
      <c r="I32" s="306"/>
      <c r="J32" s="47"/>
      <c r="K32" s="47"/>
      <c r="L32" s="47"/>
      <c r="M32" s="47"/>
      <c r="N32" s="47"/>
      <c r="O32" s="47"/>
      <c r="P32" s="47"/>
      <c r="CB32" s="48" t="s">
        <v>74</v>
      </c>
    </row>
    <row r="33" spans="1:82" s="6" customFormat="1" ht="15" x14ac:dyDescent="0.25">
      <c r="A33" s="307" t="s">
        <v>75</v>
      </c>
      <c r="B33" s="308"/>
      <c r="C33" s="308"/>
      <c r="D33" s="308"/>
      <c r="E33" s="308"/>
      <c r="F33" s="308"/>
      <c r="G33" s="308"/>
      <c r="H33" s="308"/>
      <c r="I33" s="309"/>
      <c r="J33" s="41">
        <v>19176.73</v>
      </c>
      <c r="K33" s="42"/>
      <c r="L33" s="42"/>
      <c r="M33" s="42"/>
      <c r="N33" s="42"/>
      <c r="O33" s="42"/>
      <c r="P33" s="42"/>
      <c r="CB33" s="48"/>
      <c r="CC33" s="2" t="s">
        <v>75</v>
      </c>
    </row>
    <row r="34" spans="1:82" s="6" customFormat="1" ht="15" x14ac:dyDescent="0.25">
      <c r="A34" s="307" t="s">
        <v>76</v>
      </c>
      <c r="B34" s="308"/>
      <c r="C34" s="308"/>
      <c r="D34" s="308"/>
      <c r="E34" s="308"/>
      <c r="F34" s="308"/>
      <c r="G34" s="308"/>
      <c r="H34" s="308"/>
      <c r="I34" s="309"/>
      <c r="J34" s="41">
        <v>40462.910000000003</v>
      </c>
      <c r="K34" s="42"/>
      <c r="L34" s="42"/>
      <c r="M34" s="42"/>
      <c r="N34" s="42"/>
      <c r="O34" s="42"/>
      <c r="P34" s="42"/>
      <c r="CB34" s="48"/>
      <c r="CC34" s="2" t="s">
        <v>76</v>
      </c>
    </row>
    <row r="35" spans="1:82" s="6" customFormat="1" ht="15" x14ac:dyDescent="0.25">
      <c r="A35" s="307" t="s">
        <v>77</v>
      </c>
      <c r="B35" s="308"/>
      <c r="C35" s="308"/>
      <c r="D35" s="308"/>
      <c r="E35" s="308"/>
      <c r="F35" s="308"/>
      <c r="G35" s="308"/>
      <c r="H35" s="308"/>
      <c r="I35" s="309"/>
      <c r="J35" s="41">
        <v>40462.910000000003</v>
      </c>
      <c r="K35" s="42"/>
      <c r="L35" s="42"/>
      <c r="M35" s="42"/>
      <c r="N35" s="42"/>
      <c r="O35" s="42"/>
      <c r="P35" s="42"/>
      <c r="CB35" s="48"/>
      <c r="CC35" s="2" t="s">
        <v>77</v>
      </c>
    </row>
    <row r="36" spans="1:82" s="6" customFormat="1" ht="15" x14ac:dyDescent="0.25">
      <c r="A36" s="307" t="s">
        <v>78</v>
      </c>
      <c r="B36" s="308"/>
      <c r="C36" s="308"/>
      <c r="D36" s="308"/>
      <c r="E36" s="308"/>
      <c r="F36" s="308"/>
      <c r="G36" s="308"/>
      <c r="H36" s="308"/>
      <c r="I36" s="309"/>
      <c r="J36" s="42"/>
      <c r="K36" s="42"/>
      <c r="L36" s="42"/>
      <c r="M36" s="42"/>
      <c r="N36" s="42"/>
      <c r="O36" s="42"/>
      <c r="P36" s="42"/>
      <c r="CB36" s="48"/>
      <c r="CC36" s="2" t="s">
        <v>78</v>
      </c>
    </row>
    <row r="37" spans="1:82" s="6" customFormat="1" ht="15" x14ac:dyDescent="0.25">
      <c r="A37" s="307" t="s">
        <v>79</v>
      </c>
      <c r="B37" s="308"/>
      <c r="C37" s="308"/>
      <c r="D37" s="308"/>
      <c r="E37" s="308"/>
      <c r="F37" s="308"/>
      <c r="G37" s="308"/>
      <c r="H37" s="308"/>
      <c r="I37" s="309"/>
      <c r="J37" s="41">
        <v>19176.73</v>
      </c>
      <c r="K37" s="42"/>
      <c r="L37" s="42"/>
      <c r="M37" s="42"/>
      <c r="N37" s="42"/>
      <c r="O37" s="42"/>
      <c r="P37" s="42"/>
      <c r="CB37" s="48"/>
      <c r="CC37" s="2" t="s">
        <v>79</v>
      </c>
    </row>
    <row r="38" spans="1:82" s="6" customFormat="1" ht="15" x14ac:dyDescent="0.25">
      <c r="A38" s="307" t="s">
        <v>80</v>
      </c>
      <c r="B38" s="308"/>
      <c r="C38" s="308"/>
      <c r="D38" s="308"/>
      <c r="E38" s="308"/>
      <c r="F38" s="308"/>
      <c r="G38" s="308"/>
      <c r="H38" s="308"/>
      <c r="I38" s="309"/>
      <c r="J38" s="41">
        <v>14382.55</v>
      </c>
      <c r="K38" s="42"/>
      <c r="L38" s="42"/>
      <c r="M38" s="42"/>
      <c r="N38" s="42"/>
      <c r="O38" s="42"/>
      <c r="P38" s="42"/>
      <c r="CB38" s="48"/>
      <c r="CC38" s="2" t="s">
        <v>80</v>
      </c>
    </row>
    <row r="39" spans="1:82" s="6" customFormat="1" ht="15" x14ac:dyDescent="0.25">
      <c r="A39" s="307" t="s">
        <v>81</v>
      </c>
      <c r="B39" s="308"/>
      <c r="C39" s="308"/>
      <c r="D39" s="308"/>
      <c r="E39" s="308"/>
      <c r="F39" s="308"/>
      <c r="G39" s="308"/>
      <c r="H39" s="308"/>
      <c r="I39" s="309"/>
      <c r="J39" s="41">
        <v>6903.63</v>
      </c>
      <c r="K39" s="42"/>
      <c r="L39" s="42"/>
      <c r="M39" s="42"/>
      <c r="N39" s="42"/>
      <c r="O39" s="42"/>
      <c r="P39" s="42"/>
      <c r="CB39" s="48"/>
      <c r="CC39" s="2" t="s">
        <v>81</v>
      </c>
    </row>
    <row r="40" spans="1:82" s="6" customFormat="1" ht="15" x14ac:dyDescent="0.25">
      <c r="A40" s="307" t="s">
        <v>82</v>
      </c>
      <c r="B40" s="308"/>
      <c r="C40" s="308"/>
      <c r="D40" s="308"/>
      <c r="E40" s="308"/>
      <c r="F40" s="308"/>
      <c r="G40" s="308"/>
      <c r="H40" s="308"/>
      <c r="I40" s="309"/>
      <c r="J40" s="41">
        <v>19176.73</v>
      </c>
      <c r="K40" s="42"/>
      <c r="L40" s="42"/>
      <c r="M40" s="42"/>
      <c r="N40" s="42"/>
      <c r="O40" s="42"/>
      <c r="P40" s="42"/>
      <c r="CB40" s="48"/>
      <c r="CC40" s="2" t="s">
        <v>82</v>
      </c>
    </row>
    <row r="41" spans="1:82" s="6" customFormat="1" ht="15" x14ac:dyDescent="0.25">
      <c r="A41" s="307" t="s">
        <v>83</v>
      </c>
      <c r="B41" s="308"/>
      <c r="C41" s="308"/>
      <c r="D41" s="308"/>
      <c r="E41" s="308"/>
      <c r="F41" s="308"/>
      <c r="G41" s="308"/>
      <c r="H41" s="308"/>
      <c r="I41" s="309"/>
      <c r="J41" s="41">
        <v>14382.55</v>
      </c>
      <c r="K41" s="42"/>
      <c r="L41" s="42"/>
      <c r="M41" s="42"/>
      <c r="N41" s="42"/>
      <c r="O41" s="42"/>
      <c r="P41" s="42"/>
      <c r="CB41" s="48"/>
      <c r="CC41" s="2" t="s">
        <v>83</v>
      </c>
    </row>
    <row r="42" spans="1:82" s="6" customFormat="1" ht="15" x14ac:dyDescent="0.25">
      <c r="A42" s="307" t="s">
        <v>84</v>
      </c>
      <c r="B42" s="308"/>
      <c r="C42" s="308"/>
      <c r="D42" s="308"/>
      <c r="E42" s="308"/>
      <c r="F42" s="308"/>
      <c r="G42" s="308"/>
      <c r="H42" s="308"/>
      <c r="I42" s="309"/>
      <c r="J42" s="41">
        <v>6903.63</v>
      </c>
      <c r="K42" s="42"/>
      <c r="L42" s="42"/>
      <c r="M42" s="42"/>
      <c r="N42" s="42"/>
      <c r="O42" s="42"/>
      <c r="P42" s="42"/>
      <c r="CB42" s="48"/>
      <c r="CC42" s="2" t="s">
        <v>84</v>
      </c>
    </row>
    <row r="43" spans="1:82" s="6" customFormat="1" ht="15" x14ac:dyDescent="0.25">
      <c r="A43" s="304" t="s">
        <v>85</v>
      </c>
      <c r="B43" s="305"/>
      <c r="C43" s="305"/>
      <c r="D43" s="305"/>
      <c r="E43" s="305"/>
      <c r="F43" s="305"/>
      <c r="G43" s="305"/>
      <c r="H43" s="305"/>
      <c r="I43" s="306"/>
      <c r="J43" s="49">
        <v>40462.910000000003</v>
      </c>
      <c r="K43" s="47"/>
      <c r="L43" s="47"/>
      <c r="M43" s="47"/>
      <c r="N43" s="47"/>
      <c r="O43" s="50">
        <v>17.3552</v>
      </c>
      <c r="P43" s="51">
        <v>0</v>
      </c>
      <c r="CB43" s="48"/>
      <c r="CD43" s="48" t="s">
        <v>85</v>
      </c>
    </row>
    <row r="44" spans="1:82" s="6" customFormat="1" ht="15" x14ac:dyDescent="0.25">
      <c r="A44" s="307" t="s">
        <v>86</v>
      </c>
      <c r="B44" s="308"/>
      <c r="C44" s="308"/>
      <c r="D44" s="308"/>
      <c r="E44" s="308"/>
      <c r="F44" s="308"/>
      <c r="G44" s="308"/>
      <c r="H44" s="308"/>
      <c r="I44" s="309"/>
      <c r="J44" s="42"/>
      <c r="K44" s="42"/>
      <c r="L44" s="42"/>
      <c r="M44" s="42"/>
      <c r="N44" s="42"/>
      <c r="O44" s="42"/>
      <c r="P44" s="42"/>
      <c r="CB44" s="48"/>
      <c r="CC44" s="2" t="s">
        <v>86</v>
      </c>
      <c r="CD44" s="48"/>
    </row>
    <row r="45" spans="1:82" s="6" customFormat="1" ht="15" x14ac:dyDescent="0.25">
      <c r="A45" s="307" t="s">
        <v>87</v>
      </c>
      <c r="B45" s="308"/>
      <c r="C45" s="308"/>
      <c r="D45" s="308"/>
      <c r="E45" s="308"/>
      <c r="F45" s="308"/>
      <c r="G45" s="308"/>
      <c r="H45" s="308"/>
      <c r="I45" s="309"/>
      <c r="J45" s="42"/>
      <c r="K45" s="42"/>
      <c r="L45" s="42"/>
      <c r="M45" s="42"/>
      <c r="N45" s="42"/>
      <c r="O45" s="42"/>
      <c r="P45" s="42"/>
      <c r="CB45" s="48"/>
      <c r="CC45" s="2" t="s">
        <v>87</v>
      </c>
      <c r="CD45" s="48"/>
    </row>
    <row r="46" spans="1:82" s="6" customFormat="1" ht="15" x14ac:dyDescent="0.25">
      <c r="A46" s="307" t="s">
        <v>88</v>
      </c>
      <c r="B46" s="308"/>
      <c r="C46" s="308"/>
      <c r="D46" s="308"/>
      <c r="E46" s="308"/>
      <c r="F46" s="308"/>
      <c r="G46" s="308"/>
      <c r="H46" s="308"/>
      <c r="I46" s="309"/>
      <c r="J46" s="41">
        <v>32370.33</v>
      </c>
      <c r="K46" s="42"/>
      <c r="L46" s="42"/>
      <c r="M46" s="42"/>
      <c r="N46" s="42"/>
      <c r="O46" s="42"/>
      <c r="P46" s="42"/>
      <c r="CB46" s="48"/>
      <c r="CC46" s="2" t="s">
        <v>88</v>
      </c>
      <c r="CD46" s="48"/>
    </row>
    <row r="47" spans="1:82" s="6" customFormat="1" ht="15" x14ac:dyDescent="0.25">
      <c r="A47" s="307" t="s">
        <v>89</v>
      </c>
      <c r="B47" s="308"/>
      <c r="C47" s="308"/>
      <c r="D47" s="308"/>
      <c r="E47" s="308"/>
      <c r="F47" s="308"/>
      <c r="G47" s="308"/>
      <c r="H47" s="308"/>
      <c r="I47" s="309"/>
      <c r="J47" s="41">
        <v>8092.58</v>
      </c>
      <c r="K47" s="42"/>
      <c r="L47" s="42"/>
      <c r="M47" s="42"/>
      <c r="N47" s="42"/>
      <c r="O47" s="42"/>
      <c r="P47" s="42"/>
      <c r="CB47" s="48"/>
      <c r="CC47" s="2" t="s">
        <v>89</v>
      </c>
      <c r="CD47" s="48"/>
    </row>
    <row r="48" spans="1:82" s="6" customFormat="1" ht="3" customHeight="1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3"/>
      <c r="M48" s="53"/>
      <c r="N48" s="53"/>
      <c r="O48" s="54"/>
      <c r="P48" s="54"/>
    </row>
    <row r="49" spans="1:16" s="6" customFormat="1" ht="53.2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s="6" customFormat="1" ht="15" x14ac:dyDescent="0.25">
      <c r="A50" s="7"/>
      <c r="B50" s="7"/>
      <c r="C50" s="7"/>
      <c r="D50" s="7"/>
      <c r="E50" s="7"/>
      <c r="F50" s="7"/>
      <c r="G50" s="7"/>
      <c r="H50" s="19"/>
      <c r="I50" s="310"/>
      <c r="J50" s="310"/>
      <c r="K50" s="310"/>
      <c r="L50" s="7"/>
      <c r="M50" s="7"/>
      <c r="N50" s="7"/>
      <c r="O50" s="7"/>
      <c r="P50" s="7"/>
    </row>
    <row r="51" spans="1:16" s="6" customFormat="1" ht="1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s="6" customFormat="1" ht="1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</sheetData>
  <mergeCells count="50">
    <mergeCell ref="A46:I46"/>
    <mergeCell ref="A47:I47"/>
    <mergeCell ref="I50:K50"/>
    <mergeCell ref="A41:I41"/>
    <mergeCell ref="A42:I42"/>
    <mergeCell ref="A43:I43"/>
    <mergeCell ref="A44:I44"/>
    <mergeCell ref="A45:I45"/>
    <mergeCell ref="A36:I36"/>
    <mergeCell ref="A37:I37"/>
    <mergeCell ref="A38:I38"/>
    <mergeCell ref="A39:I39"/>
    <mergeCell ref="A40:I40"/>
    <mergeCell ref="C31:E31"/>
    <mergeCell ref="A32:I32"/>
    <mergeCell ref="A33:I33"/>
    <mergeCell ref="A34:I34"/>
    <mergeCell ref="A35:I35"/>
    <mergeCell ref="C26:E26"/>
    <mergeCell ref="A27:P27"/>
    <mergeCell ref="C28:E28"/>
    <mergeCell ref="C29:E29"/>
    <mergeCell ref="C30:E30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AF6D8-BB41-4D09-B604-E3D8072C16F3}">
  <sheetPr>
    <pageSetUpPr fitToPage="1"/>
  </sheetPr>
  <dimension ref="A1:Y25"/>
  <sheetViews>
    <sheetView topLeftCell="A2" workbookViewId="0">
      <selection activeCell="C14" sqref="C14"/>
    </sheetView>
  </sheetViews>
  <sheetFormatPr defaultColWidth="8.85546875" defaultRowHeight="11.25" customHeight="1" x14ac:dyDescent="0.2"/>
  <cols>
    <col min="1" max="1" width="7" style="67" customWidth="1"/>
    <col min="2" max="2" width="43.140625" style="67" customWidth="1"/>
    <col min="3" max="3" width="47.140625" style="67" customWidth="1"/>
    <col min="4" max="4" width="43.140625" style="67" customWidth="1"/>
    <col min="5" max="5" width="12.140625" style="67" customWidth="1"/>
    <col min="6" max="7" width="8.85546875" style="67"/>
    <col min="8" max="8" width="16" style="67" customWidth="1"/>
    <col min="9" max="12" width="8.85546875" style="67"/>
    <col min="13" max="17" width="152.5703125" style="97" hidden="1" customWidth="1"/>
    <col min="18" max="25" width="145.5703125" style="98" hidden="1" customWidth="1"/>
    <col min="26" max="16384" width="8.85546875" style="67"/>
  </cols>
  <sheetData>
    <row r="1" spans="1:17" s="68" customFormat="1" ht="6" hidden="1" customHeight="1" x14ac:dyDescent="0.25"/>
    <row r="2" spans="1:17" s="68" customFormat="1" ht="15" x14ac:dyDescent="0.25">
      <c r="E2" s="70" t="s">
        <v>476</v>
      </c>
    </row>
    <row r="3" spans="1:17" s="68" customFormat="1" ht="15" x14ac:dyDescent="0.25">
      <c r="E3" s="70" t="s">
        <v>477</v>
      </c>
    </row>
    <row r="4" spans="1:17" s="68" customFormat="1" ht="24.75" customHeight="1" x14ac:dyDescent="0.25">
      <c r="A4" s="314" t="s">
        <v>478</v>
      </c>
      <c r="B4" s="314"/>
      <c r="C4" s="314"/>
      <c r="D4" s="314"/>
      <c r="E4" s="314"/>
    </row>
    <row r="5" spans="1:17" s="68" customFormat="1" ht="18.75" customHeight="1" x14ac:dyDescent="0.25">
      <c r="A5" s="315" t="s">
        <v>645</v>
      </c>
      <c r="B5" s="316"/>
      <c r="C5" s="316"/>
      <c r="D5" s="316"/>
      <c r="E5" s="316"/>
    </row>
    <row r="6" spans="1:17" s="68" customFormat="1" ht="51" customHeight="1" x14ac:dyDescent="0.25">
      <c r="A6" s="317" t="s">
        <v>429</v>
      </c>
      <c r="B6" s="318"/>
      <c r="C6" s="318"/>
      <c r="D6" s="318"/>
      <c r="E6" s="318"/>
      <c r="M6" s="96" t="s">
        <v>479</v>
      </c>
      <c r="N6" s="96" t="s">
        <v>2</v>
      </c>
      <c r="O6" s="96" t="s">
        <v>2</v>
      </c>
      <c r="P6" s="96" t="s">
        <v>2</v>
      </c>
      <c r="Q6" s="96" t="s">
        <v>2</v>
      </c>
    </row>
    <row r="7" spans="1:17" s="68" customFormat="1" ht="11.25" customHeight="1" x14ac:dyDescent="0.25">
      <c r="A7" s="319" t="s">
        <v>5</v>
      </c>
      <c r="B7" s="319"/>
      <c r="C7" s="319"/>
      <c r="D7" s="319"/>
      <c r="E7" s="319"/>
    </row>
    <row r="9" spans="1:17" s="68" customFormat="1" ht="15" x14ac:dyDescent="0.25">
      <c r="A9" s="67" t="s">
        <v>480</v>
      </c>
    </row>
    <row r="11" spans="1:17" s="68" customFormat="1" ht="65.25" customHeight="1" x14ac:dyDescent="0.25">
      <c r="A11" s="88" t="s">
        <v>462</v>
      </c>
      <c r="B11" s="88" t="s">
        <v>481</v>
      </c>
      <c r="C11" s="88" t="s">
        <v>482</v>
      </c>
      <c r="D11" s="88" t="s">
        <v>483</v>
      </c>
      <c r="E11" s="88" t="s">
        <v>484</v>
      </c>
    </row>
    <row r="12" spans="1:17" s="68" customFormat="1" ht="15" x14ac:dyDescent="0.25">
      <c r="A12" s="86">
        <v>1</v>
      </c>
      <c r="B12" s="87">
        <v>2</v>
      </c>
      <c r="C12" s="87">
        <v>3</v>
      </c>
      <c r="D12" s="86">
        <v>4</v>
      </c>
      <c r="E12" s="86">
        <v>5</v>
      </c>
    </row>
    <row r="13" spans="1:17" s="68" customFormat="1" ht="12.75" customHeight="1" x14ac:dyDescent="0.25">
      <c r="A13" s="277" t="s">
        <v>485</v>
      </c>
      <c r="B13" s="278"/>
      <c r="C13" s="278"/>
      <c r="D13" s="278"/>
      <c r="E13" s="279"/>
    </row>
    <row r="14" spans="1:17" s="68" customFormat="1" ht="90" x14ac:dyDescent="0.25">
      <c r="A14" s="85" t="s">
        <v>38</v>
      </c>
      <c r="B14" s="83" t="s">
        <v>486</v>
      </c>
      <c r="C14" s="83" t="s">
        <v>487</v>
      </c>
      <c r="D14" s="82" t="s">
        <v>488</v>
      </c>
      <c r="E14" s="95">
        <v>119584</v>
      </c>
    </row>
    <row r="15" spans="1:17" s="68" customFormat="1" ht="15" x14ac:dyDescent="0.25">
      <c r="A15" s="80"/>
      <c r="B15" s="79"/>
      <c r="C15" s="78" t="s">
        <v>443</v>
      </c>
      <c r="D15" s="77" t="s">
        <v>442</v>
      </c>
      <c r="E15" s="76"/>
    </row>
    <row r="16" spans="1:17" s="68" customFormat="1" ht="15" x14ac:dyDescent="0.25">
      <c r="A16" s="80"/>
      <c r="B16" s="79"/>
      <c r="C16" s="78" t="s">
        <v>441</v>
      </c>
      <c r="D16" s="77" t="s">
        <v>489</v>
      </c>
      <c r="E16" s="76"/>
    </row>
    <row r="17" spans="1:6" s="68" customFormat="1" ht="34.5" x14ac:dyDescent="0.25">
      <c r="A17" s="80"/>
      <c r="B17" s="79"/>
      <c r="C17" s="78" t="s">
        <v>490</v>
      </c>
      <c r="D17" s="77" t="s">
        <v>491</v>
      </c>
      <c r="E17" s="76"/>
    </row>
    <row r="18" spans="1:6" s="68" customFormat="1" ht="15" x14ac:dyDescent="0.25">
      <c r="A18" s="80"/>
      <c r="B18" s="79"/>
      <c r="C18" s="78" t="s">
        <v>492</v>
      </c>
      <c r="D18" s="77" t="s">
        <v>493</v>
      </c>
      <c r="E18" s="80"/>
    </row>
    <row r="19" spans="1:6" s="68" customFormat="1" ht="15" x14ac:dyDescent="0.25">
      <c r="A19" s="73"/>
      <c r="B19" s="275" t="s">
        <v>74</v>
      </c>
      <c r="C19" s="275"/>
      <c r="D19" s="73"/>
      <c r="E19" s="72"/>
    </row>
    <row r="20" spans="1:6" s="68" customFormat="1" ht="11.25" customHeight="1" x14ac:dyDescent="0.25">
      <c r="A20" s="73"/>
      <c r="B20" s="280" t="s">
        <v>494</v>
      </c>
      <c r="C20" s="280"/>
      <c r="D20" s="73"/>
      <c r="E20" s="74" t="s">
        <v>495</v>
      </c>
    </row>
    <row r="21" spans="1:6" s="68" customFormat="1" ht="11.25" customHeight="1" x14ac:dyDescent="0.25">
      <c r="A21" s="73"/>
      <c r="B21" s="275" t="s">
        <v>431</v>
      </c>
      <c r="C21" s="275"/>
      <c r="D21" s="73"/>
      <c r="E21" s="72" t="s">
        <v>495</v>
      </c>
    </row>
    <row r="22" spans="1:6" s="68" customFormat="1" ht="23.25" customHeight="1" x14ac:dyDescent="0.25"/>
    <row r="23" spans="1:6" s="68" customFormat="1" ht="11.25" customHeight="1" x14ac:dyDescent="0.25">
      <c r="D23" s="69"/>
      <c r="E23" s="69"/>
      <c r="F23" s="69"/>
    </row>
    <row r="24" spans="1:6" s="68" customFormat="1" ht="15" x14ac:dyDescent="0.25">
      <c r="C24" s="70"/>
    </row>
    <row r="25" spans="1:6" s="68" customFormat="1" ht="11.25" customHeight="1" x14ac:dyDescent="0.25">
      <c r="D25" s="69"/>
      <c r="E25" s="69"/>
      <c r="F25" s="69"/>
    </row>
  </sheetData>
  <mergeCells count="8">
    <mergeCell ref="B20:C20"/>
    <mergeCell ref="B21:C21"/>
    <mergeCell ref="A4:E4"/>
    <mergeCell ref="A5:E5"/>
    <mergeCell ref="A6:E6"/>
    <mergeCell ref="A7:E7"/>
    <mergeCell ref="A13:E13"/>
    <mergeCell ref="B19:C19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EC98E-7D76-4132-BEC6-753097D4AB1E}">
  <sheetPr>
    <pageSetUpPr fitToPage="1"/>
  </sheetPr>
  <dimension ref="A1:BB72"/>
  <sheetViews>
    <sheetView workbookViewId="0">
      <selection activeCell="E55" sqref="E55"/>
    </sheetView>
  </sheetViews>
  <sheetFormatPr defaultColWidth="9.140625" defaultRowHeight="11.25" customHeight="1" x14ac:dyDescent="0.2"/>
  <cols>
    <col min="1" max="1" width="6.7109375" style="101" customWidth="1"/>
    <col min="2" max="2" width="22.28515625" style="101" customWidth="1"/>
    <col min="3" max="3" width="34.28515625" style="101" customWidth="1"/>
    <col min="4" max="4" width="15" style="101" customWidth="1"/>
    <col min="5" max="5" width="14.85546875" style="101" customWidth="1"/>
    <col min="6" max="6" width="13.85546875" style="101" customWidth="1"/>
    <col min="7" max="7" width="15.85546875" style="101" customWidth="1"/>
    <col min="8" max="8" width="19.85546875" style="101" customWidth="1"/>
    <col min="9" max="13" width="113.7109375" style="103" hidden="1" customWidth="1"/>
    <col min="14" max="19" width="136" style="104" hidden="1" customWidth="1"/>
    <col min="20" max="26" width="155.85546875" style="105" hidden="1" customWidth="1"/>
    <col min="27" max="27" width="162.5703125" style="115" hidden="1" customWidth="1"/>
    <col min="28" max="30" width="56.5703125" style="116" hidden="1" customWidth="1"/>
    <col min="31" max="32" width="54.140625" style="117" hidden="1" customWidth="1"/>
    <col min="33" max="40" width="79.42578125" style="116" hidden="1" customWidth="1"/>
    <col min="41" max="44" width="83.140625" style="117" hidden="1" customWidth="1"/>
    <col min="45" max="48" width="79.42578125" style="116" hidden="1" customWidth="1"/>
    <col min="49" max="50" width="54.140625" style="117" hidden="1" customWidth="1"/>
    <col min="51" max="54" width="79.42578125" style="116" hidden="1" customWidth="1"/>
    <col min="55" max="16384" width="9.140625" style="101"/>
  </cols>
  <sheetData>
    <row r="1" spans="1:19" x14ac:dyDescent="0.2">
      <c r="H1" s="102" t="s">
        <v>508</v>
      </c>
    </row>
    <row r="2" spans="1:19" x14ac:dyDescent="0.2">
      <c r="A2" s="106"/>
      <c r="B2" s="106"/>
      <c r="C2" s="106"/>
      <c r="D2" s="106"/>
      <c r="E2" s="106"/>
      <c r="F2" s="106"/>
      <c r="G2" s="106"/>
      <c r="H2" s="107" t="s">
        <v>509</v>
      </c>
    </row>
    <row r="3" spans="1:19" x14ac:dyDescent="0.2">
      <c r="A3" s="106"/>
      <c r="B3" s="106"/>
      <c r="C3" s="106"/>
      <c r="D3" s="106"/>
      <c r="E3" s="106"/>
      <c r="F3" s="106"/>
      <c r="G3" s="106"/>
      <c r="H3" s="102"/>
    </row>
    <row r="4" spans="1:19" x14ac:dyDescent="0.2">
      <c r="A4" s="106"/>
      <c r="B4" s="106" t="s">
        <v>510</v>
      </c>
      <c r="C4" s="266" t="s">
        <v>581</v>
      </c>
      <c r="D4" s="266"/>
      <c r="E4" s="266"/>
      <c r="F4" s="266"/>
      <c r="G4" s="266"/>
      <c r="H4" s="106"/>
      <c r="I4" s="108" t="s">
        <v>511</v>
      </c>
      <c r="J4" s="108" t="s">
        <v>2</v>
      </c>
      <c r="K4" s="108" t="s">
        <v>2</v>
      </c>
      <c r="L4" s="108" t="s">
        <v>2</v>
      </c>
      <c r="M4" s="108" t="s">
        <v>2</v>
      </c>
    </row>
    <row r="5" spans="1:19" ht="10.5" customHeight="1" x14ac:dyDescent="0.2">
      <c r="A5" s="106"/>
      <c r="B5" s="106"/>
      <c r="C5" s="267" t="s">
        <v>512</v>
      </c>
      <c r="D5" s="267"/>
      <c r="E5" s="267"/>
      <c r="F5" s="267"/>
      <c r="G5" s="267"/>
      <c r="H5" s="106"/>
    </row>
    <row r="6" spans="1:19" ht="17.25" customHeight="1" x14ac:dyDescent="0.2">
      <c r="A6" s="106"/>
      <c r="B6" s="106" t="s">
        <v>652</v>
      </c>
      <c r="C6" s="109"/>
      <c r="D6" s="109"/>
      <c r="E6" s="109"/>
      <c r="F6" s="109"/>
      <c r="G6" s="109"/>
      <c r="H6" s="106"/>
    </row>
    <row r="7" spans="1:19" ht="17.25" customHeight="1" x14ac:dyDescent="0.2">
      <c r="A7" s="106"/>
      <c r="B7" s="106"/>
      <c r="C7" s="109"/>
      <c r="D7" s="109"/>
      <c r="E7" s="109"/>
      <c r="F7" s="109"/>
      <c r="G7" s="109"/>
      <c r="H7" s="106"/>
    </row>
    <row r="8" spans="1:19" ht="17.25" customHeight="1" x14ac:dyDescent="0.2">
      <c r="A8" s="106"/>
      <c r="B8" s="110" t="s">
        <v>593</v>
      </c>
      <c r="C8" s="109"/>
      <c r="D8" s="109"/>
      <c r="E8" s="109"/>
      <c r="F8" s="109"/>
      <c r="G8" s="109"/>
      <c r="H8" s="106"/>
    </row>
    <row r="9" spans="1:19" ht="17.25" customHeight="1" x14ac:dyDescent="0.2">
      <c r="A9" s="106"/>
      <c r="B9" s="106"/>
      <c r="C9" s="268"/>
      <c r="D9" s="268"/>
      <c r="E9" s="268"/>
      <c r="F9" s="268"/>
      <c r="G9" s="268"/>
      <c r="H9" s="106"/>
    </row>
    <row r="10" spans="1:19" ht="11.25" customHeight="1" x14ac:dyDescent="0.25">
      <c r="A10" s="111"/>
      <c r="B10" s="111"/>
      <c r="C10" s="267" t="s">
        <v>513</v>
      </c>
      <c r="D10" s="267"/>
      <c r="E10" s="267"/>
      <c r="F10" s="267"/>
      <c r="G10" s="267"/>
      <c r="H10" s="111"/>
    </row>
    <row r="11" spans="1:19" ht="11.25" customHeight="1" x14ac:dyDescent="0.25">
      <c r="A11" s="111"/>
      <c r="B11" s="111"/>
      <c r="C11" s="109"/>
      <c r="D11" s="109"/>
      <c r="E11" s="109"/>
      <c r="F11" s="109"/>
      <c r="G11" s="109"/>
      <c r="H11" s="111"/>
    </row>
    <row r="12" spans="1:19" ht="18" x14ac:dyDescent="0.25">
      <c r="A12" s="111"/>
      <c r="B12" s="269" t="s">
        <v>653</v>
      </c>
      <c r="C12" s="269"/>
      <c r="D12" s="269"/>
      <c r="E12" s="269"/>
      <c r="F12" s="269"/>
      <c r="G12" s="269"/>
      <c r="H12" s="111"/>
    </row>
    <row r="13" spans="1:19" ht="11.25" customHeight="1" x14ac:dyDescent="0.25">
      <c r="A13" s="111"/>
      <c r="B13" s="111"/>
      <c r="C13" s="109"/>
      <c r="D13" s="109"/>
      <c r="E13" s="109"/>
      <c r="F13" s="109"/>
      <c r="G13" s="109"/>
      <c r="H13" s="111"/>
    </row>
    <row r="14" spans="1:19" ht="11.25" customHeight="1" x14ac:dyDescent="0.25">
      <c r="A14" s="111"/>
      <c r="B14" s="111"/>
      <c r="C14" s="109"/>
      <c r="D14" s="109"/>
      <c r="E14" s="109"/>
      <c r="F14" s="109"/>
      <c r="G14" s="109"/>
      <c r="H14" s="111"/>
    </row>
    <row r="15" spans="1:19" ht="11.25" customHeight="1" x14ac:dyDescent="0.25">
      <c r="A15" s="111"/>
      <c r="B15" s="111"/>
      <c r="C15" s="109"/>
      <c r="D15" s="109"/>
      <c r="E15" s="109"/>
      <c r="F15" s="109"/>
      <c r="G15" s="109"/>
      <c r="H15" s="111"/>
    </row>
    <row r="16" spans="1:19" ht="45" x14ac:dyDescent="0.2">
      <c r="A16" s="112"/>
      <c r="B16" s="265" t="s">
        <v>429</v>
      </c>
      <c r="C16" s="265"/>
      <c r="D16" s="265"/>
      <c r="E16" s="265"/>
      <c r="F16" s="265"/>
      <c r="G16" s="265"/>
      <c r="H16" s="112"/>
      <c r="N16" s="113" t="s">
        <v>429</v>
      </c>
      <c r="O16" s="113" t="s">
        <v>2</v>
      </c>
      <c r="P16" s="113" t="s">
        <v>2</v>
      </c>
      <c r="Q16" s="113" t="s">
        <v>2</v>
      </c>
      <c r="R16" s="113" t="s">
        <v>2</v>
      </c>
      <c r="S16" s="113" t="s">
        <v>2</v>
      </c>
    </row>
    <row r="17" spans="1:54" ht="13.5" customHeight="1" x14ac:dyDescent="0.2">
      <c r="A17" s="114"/>
      <c r="B17" s="259" t="s">
        <v>5</v>
      </c>
      <c r="C17" s="259"/>
      <c r="D17" s="259"/>
      <c r="E17" s="259"/>
      <c r="F17" s="259"/>
      <c r="G17" s="259"/>
      <c r="H17" s="114"/>
    </row>
    <row r="18" spans="1:54" ht="9.75" customHeight="1" x14ac:dyDescent="0.2">
      <c r="A18" s="106"/>
      <c r="B18" s="106"/>
      <c r="C18" s="106"/>
      <c r="D18" s="118"/>
      <c r="E18" s="118"/>
      <c r="F18" s="118"/>
      <c r="G18" s="119"/>
      <c r="H18" s="119"/>
    </row>
    <row r="19" spans="1:54" x14ac:dyDescent="0.2">
      <c r="A19" s="120"/>
      <c r="B19" s="260" t="s">
        <v>514</v>
      </c>
      <c r="C19" s="260"/>
      <c r="D19" s="260"/>
      <c r="E19" s="260"/>
      <c r="F19" s="260"/>
      <c r="G19" s="260"/>
      <c r="H19" s="260"/>
      <c r="T19" s="112" t="s">
        <v>515</v>
      </c>
      <c r="U19" s="112" t="s">
        <v>2</v>
      </c>
      <c r="V19" s="112" t="s">
        <v>2</v>
      </c>
      <c r="W19" s="112" t="s">
        <v>2</v>
      </c>
      <c r="X19" s="112" t="s">
        <v>2</v>
      </c>
      <c r="Y19" s="112" t="s">
        <v>2</v>
      </c>
      <c r="Z19" s="112" t="s">
        <v>2</v>
      </c>
    </row>
    <row r="20" spans="1:54" ht="9.75" customHeight="1" x14ac:dyDescent="0.2">
      <c r="A20" s="106"/>
      <c r="B20" s="106"/>
      <c r="C20" s="106"/>
      <c r="D20" s="109"/>
      <c r="E20" s="109"/>
      <c r="F20" s="109"/>
      <c r="G20" s="109"/>
      <c r="H20" s="109"/>
    </row>
    <row r="21" spans="1:54" ht="16.5" customHeight="1" x14ac:dyDescent="0.2">
      <c r="A21" s="257" t="s">
        <v>21</v>
      </c>
      <c r="B21" s="257" t="s">
        <v>22</v>
      </c>
      <c r="C21" s="257" t="s">
        <v>516</v>
      </c>
      <c r="D21" s="262" t="s">
        <v>517</v>
      </c>
      <c r="E21" s="263"/>
      <c r="F21" s="263"/>
      <c r="G21" s="263"/>
      <c r="H21" s="264"/>
      <c r="I21" s="121"/>
    </row>
    <row r="22" spans="1:54" ht="58.5" customHeight="1" x14ac:dyDescent="0.2">
      <c r="A22" s="261"/>
      <c r="B22" s="261"/>
      <c r="C22" s="261"/>
      <c r="D22" s="257" t="s">
        <v>518</v>
      </c>
      <c r="E22" s="257" t="s">
        <v>519</v>
      </c>
      <c r="F22" s="257" t="s">
        <v>520</v>
      </c>
      <c r="G22" s="257" t="s">
        <v>521</v>
      </c>
      <c r="H22" s="257" t="s">
        <v>30</v>
      </c>
      <c r="I22" s="121"/>
    </row>
    <row r="23" spans="1:54" ht="3.75" customHeight="1" x14ac:dyDescent="0.2">
      <c r="A23" s="258"/>
      <c r="B23" s="258"/>
      <c r="C23" s="258"/>
      <c r="D23" s="258"/>
      <c r="E23" s="258"/>
      <c r="F23" s="258"/>
      <c r="G23" s="258"/>
      <c r="H23" s="258"/>
      <c r="I23" s="121"/>
    </row>
    <row r="24" spans="1:54" x14ac:dyDescent="0.2">
      <c r="A24" s="122">
        <v>1</v>
      </c>
      <c r="B24" s="122">
        <v>2</v>
      </c>
      <c r="C24" s="122">
        <v>3</v>
      </c>
      <c r="D24" s="122">
        <v>4</v>
      </c>
      <c r="E24" s="122">
        <v>5</v>
      </c>
      <c r="F24" s="122">
        <v>6</v>
      </c>
      <c r="G24" s="122">
        <v>7</v>
      </c>
      <c r="H24" s="122">
        <v>8</v>
      </c>
      <c r="I24" s="121"/>
    </row>
    <row r="25" spans="1:54" s="129" customFormat="1" ht="14.25" x14ac:dyDescent="0.2">
      <c r="A25" s="248" t="s">
        <v>522</v>
      </c>
      <c r="B25" s="249"/>
      <c r="C25" s="249"/>
      <c r="D25" s="249"/>
      <c r="E25" s="249"/>
      <c r="F25" s="249"/>
      <c r="G25" s="249"/>
      <c r="H25" s="250"/>
      <c r="I25" s="123"/>
      <c r="J25" s="123"/>
      <c r="K25" s="123"/>
      <c r="L25" s="123"/>
      <c r="M25" s="123"/>
      <c r="N25" s="124"/>
      <c r="O25" s="124"/>
      <c r="P25" s="124"/>
      <c r="Q25" s="124"/>
      <c r="R25" s="124"/>
      <c r="S25" s="124"/>
      <c r="T25" s="125"/>
      <c r="U25" s="125"/>
      <c r="V25" s="125"/>
      <c r="W25" s="125"/>
      <c r="X25" s="125"/>
      <c r="Y25" s="125"/>
      <c r="Z25" s="125"/>
      <c r="AA25" s="126" t="s">
        <v>522</v>
      </c>
      <c r="AB25" s="127"/>
      <c r="AC25" s="127"/>
      <c r="AD25" s="127"/>
      <c r="AE25" s="128"/>
      <c r="AF25" s="128"/>
      <c r="AG25" s="127"/>
      <c r="AH25" s="127"/>
      <c r="AI25" s="127"/>
      <c r="AJ25" s="127"/>
      <c r="AK25" s="127"/>
      <c r="AL25" s="127"/>
      <c r="AM25" s="127"/>
      <c r="AN25" s="127"/>
      <c r="AO25" s="128"/>
      <c r="AP25" s="128"/>
      <c r="AQ25" s="128"/>
      <c r="AR25" s="128"/>
      <c r="AS25" s="127"/>
      <c r="AT25" s="127"/>
      <c r="AU25" s="127"/>
      <c r="AV25" s="127"/>
      <c r="AW25" s="128"/>
      <c r="AX25" s="128"/>
      <c r="AY25" s="127"/>
      <c r="AZ25" s="127"/>
      <c r="BA25" s="127"/>
      <c r="BB25" s="127"/>
    </row>
    <row r="26" spans="1:54" s="129" customFormat="1" ht="14.25" x14ac:dyDescent="0.2">
      <c r="A26" s="130" t="s">
        <v>38</v>
      </c>
      <c r="B26" s="131" t="s">
        <v>523</v>
      </c>
      <c r="C26" s="131" t="s">
        <v>524</v>
      </c>
      <c r="D26" s="132"/>
      <c r="E26" s="132"/>
      <c r="F26" s="132"/>
      <c r="G26" s="132">
        <v>1.85</v>
      </c>
      <c r="H26" s="132">
        <v>1.85</v>
      </c>
      <c r="I26" s="123"/>
      <c r="J26" s="123"/>
      <c r="K26" s="123"/>
      <c r="L26" s="123"/>
      <c r="M26" s="123"/>
      <c r="N26" s="124"/>
      <c r="O26" s="124"/>
      <c r="P26" s="124"/>
      <c r="Q26" s="124"/>
      <c r="R26" s="124"/>
      <c r="S26" s="124"/>
      <c r="T26" s="125"/>
      <c r="U26" s="125"/>
      <c r="V26" s="125"/>
      <c r="W26" s="125"/>
      <c r="X26" s="125"/>
      <c r="Y26" s="125"/>
      <c r="Z26" s="125"/>
      <c r="AA26" s="126"/>
      <c r="AB26" s="127"/>
      <c r="AC26" s="127"/>
      <c r="AD26" s="127"/>
      <c r="AE26" s="128"/>
      <c r="AF26" s="128"/>
      <c r="AG26" s="127"/>
      <c r="AH26" s="127"/>
      <c r="AI26" s="127"/>
      <c r="AJ26" s="127"/>
      <c r="AK26" s="127"/>
      <c r="AL26" s="127"/>
      <c r="AM26" s="127"/>
      <c r="AN26" s="127"/>
      <c r="AO26" s="128"/>
      <c r="AP26" s="128"/>
      <c r="AQ26" s="128"/>
      <c r="AR26" s="128"/>
      <c r="AS26" s="127"/>
      <c r="AT26" s="127"/>
      <c r="AU26" s="127"/>
      <c r="AV26" s="127"/>
      <c r="AW26" s="128"/>
      <c r="AX26" s="128"/>
      <c r="AY26" s="127"/>
      <c r="AZ26" s="127"/>
      <c r="BA26" s="127"/>
      <c r="BB26" s="127"/>
    </row>
    <row r="27" spans="1:54" s="129" customFormat="1" ht="14.25" x14ac:dyDescent="0.2">
      <c r="A27" s="130" t="s">
        <v>42</v>
      </c>
      <c r="B27" s="131" t="s">
        <v>525</v>
      </c>
      <c r="C27" s="131" t="s">
        <v>526</v>
      </c>
      <c r="D27" s="132"/>
      <c r="E27" s="132"/>
      <c r="F27" s="132"/>
      <c r="G27" s="132">
        <v>1.85</v>
      </c>
      <c r="H27" s="132">
        <v>1.85</v>
      </c>
      <c r="I27" s="123"/>
      <c r="J27" s="123"/>
      <c r="K27" s="123"/>
      <c r="L27" s="123"/>
      <c r="M27" s="123"/>
      <c r="N27" s="124"/>
      <c r="O27" s="124"/>
      <c r="P27" s="124"/>
      <c r="Q27" s="124"/>
      <c r="R27" s="124"/>
      <c r="S27" s="124"/>
      <c r="T27" s="125"/>
      <c r="U27" s="125"/>
      <c r="V27" s="125"/>
      <c r="W27" s="125"/>
      <c r="X27" s="125"/>
      <c r="Y27" s="125"/>
      <c r="Z27" s="125"/>
      <c r="AA27" s="126"/>
      <c r="AB27" s="127"/>
      <c r="AC27" s="127"/>
      <c r="AD27" s="127"/>
      <c r="AE27" s="128"/>
      <c r="AF27" s="128"/>
      <c r="AG27" s="127"/>
      <c r="AH27" s="127"/>
      <c r="AI27" s="127"/>
      <c r="AJ27" s="127"/>
      <c r="AK27" s="127"/>
      <c r="AL27" s="127"/>
      <c r="AM27" s="127"/>
      <c r="AN27" s="127"/>
      <c r="AO27" s="128"/>
      <c r="AP27" s="128"/>
      <c r="AQ27" s="128"/>
      <c r="AR27" s="128"/>
      <c r="AS27" s="127"/>
      <c r="AT27" s="127"/>
      <c r="AU27" s="127"/>
      <c r="AV27" s="127"/>
      <c r="AW27" s="128"/>
      <c r="AX27" s="128"/>
      <c r="AY27" s="127"/>
      <c r="AZ27" s="127"/>
      <c r="BA27" s="127"/>
      <c r="BB27" s="127"/>
    </row>
    <row r="28" spans="1:54" s="129" customFormat="1" ht="14.25" x14ac:dyDescent="0.2">
      <c r="A28" s="130" t="s">
        <v>46</v>
      </c>
      <c r="B28" s="131" t="s">
        <v>527</v>
      </c>
      <c r="C28" s="131" t="s">
        <v>528</v>
      </c>
      <c r="D28" s="132"/>
      <c r="E28" s="132"/>
      <c r="F28" s="132"/>
      <c r="G28" s="132">
        <v>1.85</v>
      </c>
      <c r="H28" s="132">
        <v>1.85</v>
      </c>
      <c r="I28" s="123"/>
      <c r="J28" s="123"/>
      <c r="K28" s="123"/>
      <c r="L28" s="123"/>
      <c r="M28" s="123"/>
      <c r="N28" s="124"/>
      <c r="O28" s="124"/>
      <c r="P28" s="124"/>
      <c r="Q28" s="124"/>
      <c r="R28" s="124"/>
      <c r="S28" s="124"/>
      <c r="T28" s="125"/>
      <c r="U28" s="125"/>
      <c r="V28" s="125"/>
      <c r="W28" s="125"/>
      <c r="X28" s="125"/>
      <c r="Y28" s="125"/>
      <c r="Z28" s="125"/>
      <c r="AA28" s="126"/>
      <c r="AB28" s="127"/>
      <c r="AC28" s="127"/>
      <c r="AD28" s="127"/>
      <c r="AE28" s="128"/>
      <c r="AF28" s="128"/>
      <c r="AG28" s="127"/>
      <c r="AH28" s="127"/>
      <c r="AI28" s="127"/>
      <c r="AJ28" s="127"/>
      <c r="AK28" s="127"/>
      <c r="AL28" s="127"/>
      <c r="AM28" s="127"/>
      <c r="AN28" s="127"/>
      <c r="AO28" s="128"/>
      <c r="AP28" s="128"/>
      <c r="AQ28" s="128"/>
      <c r="AR28" s="128"/>
      <c r="AS28" s="127"/>
      <c r="AT28" s="127"/>
      <c r="AU28" s="127"/>
      <c r="AV28" s="127"/>
      <c r="AW28" s="128"/>
      <c r="AX28" s="128"/>
      <c r="AY28" s="127"/>
      <c r="AZ28" s="127"/>
      <c r="BA28" s="127"/>
      <c r="BB28" s="127"/>
    </row>
    <row r="29" spans="1:54" s="129" customFormat="1" ht="14.25" x14ac:dyDescent="0.2">
      <c r="A29" s="130" t="s">
        <v>49</v>
      </c>
      <c r="B29" s="131" t="s">
        <v>683</v>
      </c>
      <c r="C29" s="131" t="s">
        <v>529</v>
      </c>
      <c r="D29" s="132"/>
      <c r="E29" s="132"/>
      <c r="F29" s="132"/>
      <c r="G29" s="132">
        <v>31.74</v>
      </c>
      <c r="H29" s="132">
        <v>31.74</v>
      </c>
      <c r="I29" s="123"/>
      <c r="J29" s="123"/>
      <c r="K29" s="123"/>
      <c r="L29" s="123"/>
      <c r="M29" s="123"/>
      <c r="N29" s="124"/>
      <c r="O29" s="124"/>
      <c r="P29" s="124"/>
      <c r="Q29" s="124"/>
      <c r="R29" s="124"/>
      <c r="S29" s="124"/>
      <c r="T29" s="125"/>
      <c r="U29" s="125"/>
      <c r="V29" s="125"/>
      <c r="W29" s="125"/>
      <c r="X29" s="125"/>
      <c r="Y29" s="125"/>
      <c r="Z29" s="125"/>
      <c r="AA29" s="126"/>
      <c r="AB29" s="127"/>
      <c r="AC29" s="127"/>
      <c r="AD29" s="127"/>
      <c r="AE29" s="128"/>
      <c r="AF29" s="128"/>
      <c r="AG29" s="127"/>
      <c r="AH29" s="127"/>
      <c r="AI29" s="127"/>
      <c r="AJ29" s="127"/>
      <c r="AK29" s="127"/>
      <c r="AL29" s="127"/>
      <c r="AM29" s="127"/>
      <c r="AN29" s="127"/>
      <c r="AO29" s="128"/>
      <c r="AP29" s="128"/>
      <c r="AQ29" s="128"/>
      <c r="AR29" s="128"/>
      <c r="AS29" s="127"/>
      <c r="AT29" s="127"/>
      <c r="AU29" s="127"/>
      <c r="AV29" s="127"/>
      <c r="AW29" s="128"/>
      <c r="AX29" s="128"/>
      <c r="AY29" s="127"/>
      <c r="AZ29" s="127"/>
      <c r="BA29" s="127"/>
      <c r="BB29" s="127"/>
    </row>
    <row r="30" spans="1:54" s="129" customFormat="1" ht="22.5" x14ac:dyDescent="0.2">
      <c r="A30" s="133"/>
      <c r="B30" s="251" t="s">
        <v>530</v>
      </c>
      <c r="C30" s="252"/>
      <c r="D30" s="134"/>
      <c r="E30" s="134"/>
      <c r="F30" s="135"/>
      <c r="G30" s="135">
        <v>37.29</v>
      </c>
      <c r="H30" s="135">
        <v>37.29</v>
      </c>
      <c r="I30" s="123"/>
      <c r="J30" s="123"/>
      <c r="K30" s="123"/>
      <c r="L30" s="123"/>
      <c r="M30" s="123"/>
      <c r="N30" s="124"/>
      <c r="O30" s="124"/>
      <c r="P30" s="124"/>
      <c r="Q30" s="124"/>
      <c r="R30" s="124"/>
      <c r="S30" s="124"/>
      <c r="T30" s="125"/>
      <c r="U30" s="125"/>
      <c r="V30" s="125"/>
      <c r="W30" s="125"/>
      <c r="X30" s="125"/>
      <c r="Y30" s="125"/>
      <c r="Z30" s="125"/>
      <c r="AA30" s="126"/>
      <c r="AB30" s="136" t="s">
        <v>530</v>
      </c>
      <c r="AC30" s="127"/>
      <c r="AD30" s="127"/>
      <c r="AE30" s="128"/>
      <c r="AF30" s="128"/>
      <c r="AG30" s="127"/>
      <c r="AH30" s="127"/>
      <c r="AI30" s="127"/>
      <c r="AJ30" s="127"/>
      <c r="AK30" s="127"/>
      <c r="AL30" s="127"/>
      <c r="AM30" s="127"/>
      <c r="AN30" s="127"/>
      <c r="AO30" s="128"/>
      <c r="AP30" s="128"/>
      <c r="AQ30" s="128"/>
      <c r="AR30" s="128"/>
      <c r="AS30" s="127"/>
      <c r="AT30" s="127"/>
      <c r="AU30" s="127"/>
      <c r="AV30" s="127"/>
      <c r="AW30" s="128"/>
      <c r="AX30" s="128"/>
      <c r="AY30" s="127"/>
      <c r="AZ30" s="127"/>
      <c r="BA30" s="127"/>
      <c r="BB30" s="127"/>
    </row>
    <row r="31" spans="1:54" s="129" customFormat="1" ht="14.25" x14ac:dyDescent="0.2">
      <c r="A31" s="248" t="s">
        <v>531</v>
      </c>
      <c r="B31" s="249"/>
      <c r="C31" s="249"/>
      <c r="D31" s="249"/>
      <c r="E31" s="249"/>
      <c r="F31" s="249"/>
      <c r="G31" s="249"/>
      <c r="H31" s="250"/>
      <c r="I31" s="123"/>
      <c r="J31" s="123"/>
      <c r="K31" s="123"/>
      <c r="L31" s="123"/>
      <c r="M31" s="123"/>
      <c r="N31" s="124"/>
      <c r="O31" s="124"/>
      <c r="P31" s="124"/>
      <c r="Q31" s="124"/>
      <c r="R31" s="124"/>
      <c r="S31" s="124"/>
      <c r="T31" s="125"/>
      <c r="U31" s="125"/>
      <c r="V31" s="125"/>
      <c r="W31" s="125"/>
      <c r="X31" s="125"/>
      <c r="Y31" s="125"/>
      <c r="Z31" s="125"/>
      <c r="AA31" s="126" t="s">
        <v>531</v>
      </c>
      <c r="AB31" s="136"/>
      <c r="AC31" s="127"/>
      <c r="AD31" s="127"/>
      <c r="AE31" s="128"/>
      <c r="AF31" s="128"/>
      <c r="AG31" s="127"/>
      <c r="AH31" s="127"/>
      <c r="AI31" s="127"/>
      <c r="AJ31" s="127"/>
      <c r="AK31" s="127"/>
      <c r="AL31" s="127"/>
      <c r="AM31" s="127"/>
      <c r="AN31" s="127"/>
      <c r="AO31" s="128"/>
      <c r="AP31" s="128"/>
      <c r="AQ31" s="128"/>
      <c r="AR31" s="128"/>
      <c r="AS31" s="127"/>
      <c r="AT31" s="127"/>
      <c r="AU31" s="127"/>
      <c r="AV31" s="127"/>
      <c r="AW31" s="128"/>
      <c r="AX31" s="128"/>
      <c r="AY31" s="127"/>
      <c r="AZ31" s="127"/>
      <c r="BA31" s="127"/>
      <c r="BB31" s="127"/>
    </row>
    <row r="32" spans="1:54" s="129" customFormat="1" ht="14.25" x14ac:dyDescent="0.2">
      <c r="A32" s="130" t="s">
        <v>134</v>
      </c>
      <c r="B32" s="131" t="s">
        <v>532</v>
      </c>
      <c r="C32" s="131" t="s">
        <v>533</v>
      </c>
      <c r="D32" s="132">
        <v>1573.78</v>
      </c>
      <c r="E32" s="132">
        <v>58.39</v>
      </c>
      <c r="F32" s="132"/>
      <c r="G32" s="132"/>
      <c r="H32" s="132">
        <v>1632.17</v>
      </c>
      <c r="I32" s="123"/>
      <c r="J32" s="123"/>
      <c r="K32" s="123"/>
      <c r="L32" s="123"/>
      <c r="M32" s="123"/>
      <c r="N32" s="124"/>
      <c r="O32" s="124"/>
      <c r="P32" s="124"/>
      <c r="Q32" s="124"/>
      <c r="R32" s="124"/>
      <c r="S32" s="124"/>
      <c r="T32" s="125"/>
      <c r="U32" s="125"/>
      <c r="V32" s="125"/>
      <c r="W32" s="125"/>
      <c r="X32" s="125"/>
      <c r="Y32" s="125"/>
      <c r="Z32" s="125"/>
      <c r="AA32" s="126"/>
      <c r="AB32" s="136"/>
      <c r="AC32" s="127"/>
      <c r="AD32" s="127"/>
      <c r="AE32" s="128"/>
      <c r="AF32" s="128"/>
      <c r="AG32" s="127"/>
      <c r="AH32" s="127"/>
      <c r="AI32" s="127"/>
      <c r="AJ32" s="127"/>
      <c r="AK32" s="127"/>
      <c r="AL32" s="127"/>
      <c r="AM32" s="127"/>
      <c r="AN32" s="127"/>
      <c r="AO32" s="128"/>
      <c r="AP32" s="128"/>
      <c r="AQ32" s="128"/>
      <c r="AR32" s="128"/>
      <c r="AS32" s="127"/>
      <c r="AT32" s="127"/>
      <c r="AU32" s="127"/>
      <c r="AV32" s="127"/>
      <c r="AW32" s="128"/>
      <c r="AX32" s="128"/>
      <c r="AY32" s="127"/>
      <c r="AZ32" s="127"/>
      <c r="BA32" s="127"/>
      <c r="BB32" s="127"/>
    </row>
    <row r="33" spans="1:54" s="129" customFormat="1" ht="14.25" x14ac:dyDescent="0.2">
      <c r="A33" s="130" t="s">
        <v>137</v>
      </c>
      <c r="B33" s="131" t="s">
        <v>534</v>
      </c>
      <c r="C33" s="131" t="s">
        <v>535</v>
      </c>
      <c r="D33" s="132">
        <v>765.89</v>
      </c>
      <c r="E33" s="132">
        <v>127.42</v>
      </c>
      <c r="F33" s="132">
        <v>688.64</v>
      </c>
      <c r="G33" s="132"/>
      <c r="H33" s="132">
        <v>1581.95</v>
      </c>
      <c r="I33" s="123"/>
      <c r="J33" s="123"/>
      <c r="K33" s="123"/>
      <c r="L33" s="123"/>
      <c r="M33" s="123"/>
      <c r="N33" s="124"/>
      <c r="O33" s="124"/>
      <c r="P33" s="124"/>
      <c r="Q33" s="124"/>
      <c r="R33" s="124"/>
      <c r="S33" s="124"/>
      <c r="T33" s="125"/>
      <c r="U33" s="125"/>
      <c r="V33" s="125"/>
      <c r="W33" s="125"/>
      <c r="X33" s="125"/>
      <c r="Y33" s="125"/>
      <c r="Z33" s="125"/>
      <c r="AA33" s="126"/>
      <c r="AB33" s="136"/>
      <c r="AC33" s="127"/>
      <c r="AD33" s="127"/>
      <c r="AE33" s="128"/>
      <c r="AF33" s="128"/>
      <c r="AG33" s="127"/>
      <c r="AH33" s="127"/>
      <c r="AI33" s="127"/>
      <c r="AJ33" s="127"/>
      <c r="AK33" s="127"/>
      <c r="AL33" s="127"/>
      <c r="AM33" s="127"/>
      <c r="AN33" s="127"/>
      <c r="AO33" s="128"/>
      <c r="AP33" s="128"/>
      <c r="AQ33" s="128"/>
      <c r="AR33" s="128"/>
      <c r="AS33" s="127"/>
      <c r="AT33" s="127"/>
      <c r="AU33" s="127"/>
      <c r="AV33" s="127"/>
      <c r="AW33" s="128"/>
      <c r="AX33" s="128"/>
      <c r="AY33" s="127"/>
      <c r="AZ33" s="127"/>
      <c r="BA33" s="127"/>
      <c r="BB33" s="127"/>
    </row>
    <row r="34" spans="1:54" s="129" customFormat="1" ht="14.25" x14ac:dyDescent="0.2">
      <c r="A34" s="130" t="s">
        <v>140</v>
      </c>
      <c r="B34" s="131" t="s">
        <v>536</v>
      </c>
      <c r="C34" s="131" t="s">
        <v>537</v>
      </c>
      <c r="D34" s="132">
        <v>765.89</v>
      </c>
      <c r="E34" s="132">
        <v>127.42</v>
      </c>
      <c r="F34" s="132">
        <v>888.61</v>
      </c>
      <c r="G34" s="132"/>
      <c r="H34" s="132">
        <v>1781.92</v>
      </c>
      <c r="I34" s="123"/>
      <c r="J34" s="123"/>
      <c r="K34" s="123"/>
      <c r="L34" s="123"/>
      <c r="M34" s="123"/>
      <c r="N34" s="124"/>
      <c r="O34" s="124"/>
      <c r="P34" s="124"/>
      <c r="Q34" s="124"/>
      <c r="R34" s="124"/>
      <c r="S34" s="124"/>
      <c r="T34" s="125"/>
      <c r="U34" s="125"/>
      <c r="V34" s="125"/>
      <c r="W34" s="125"/>
      <c r="X34" s="125"/>
      <c r="Y34" s="125"/>
      <c r="Z34" s="125"/>
      <c r="AA34" s="126"/>
      <c r="AB34" s="136"/>
      <c r="AC34" s="127"/>
      <c r="AD34" s="127"/>
      <c r="AE34" s="128"/>
      <c r="AF34" s="128"/>
      <c r="AG34" s="127"/>
      <c r="AH34" s="127"/>
      <c r="AI34" s="127"/>
      <c r="AJ34" s="127"/>
      <c r="AK34" s="127"/>
      <c r="AL34" s="127"/>
      <c r="AM34" s="127"/>
      <c r="AN34" s="127"/>
      <c r="AO34" s="128"/>
      <c r="AP34" s="128"/>
      <c r="AQ34" s="128"/>
      <c r="AR34" s="128"/>
      <c r="AS34" s="127"/>
      <c r="AT34" s="127"/>
      <c r="AU34" s="127"/>
      <c r="AV34" s="127"/>
      <c r="AW34" s="128"/>
      <c r="AX34" s="128"/>
      <c r="AY34" s="127"/>
      <c r="AZ34" s="127"/>
      <c r="BA34" s="127"/>
      <c r="BB34" s="127"/>
    </row>
    <row r="35" spans="1:54" s="129" customFormat="1" ht="14.25" x14ac:dyDescent="0.2">
      <c r="A35" s="130" t="s">
        <v>144</v>
      </c>
      <c r="B35" s="131" t="s">
        <v>538</v>
      </c>
      <c r="C35" s="131" t="s">
        <v>539</v>
      </c>
      <c r="D35" s="132">
        <v>765.89</v>
      </c>
      <c r="E35" s="132">
        <v>127.42</v>
      </c>
      <c r="F35" s="132">
        <v>1328.41</v>
      </c>
      <c r="G35" s="132"/>
      <c r="H35" s="132">
        <v>2221.7199999999998</v>
      </c>
      <c r="I35" s="123"/>
      <c r="J35" s="123"/>
      <c r="K35" s="123"/>
      <c r="L35" s="123"/>
      <c r="M35" s="123"/>
      <c r="N35" s="124"/>
      <c r="O35" s="124"/>
      <c r="P35" s="124"/>
      <c r="Q35" s="124"/>
      <c r="R35" s="124"/>
      <c r="S35" s="124"/>
      <c r="T35" s="125"/>
      <c r="U35" s="125"/>
      <c r="V35" s="125"/>
      <c r="W35" s="125"/>
      <c r="X35" s="125"/>
      <c r="Y35" s="125"/>
      <c r="Z35" s="125"/>
      <c r="AA35" s="126"/>
      <c r="AB35" s="136"/>
      <c r="AC35" s="127"/>
      <c r="AD35" s="127"/>
      <c r="AE35" s="128"/>
      <c r="AF35" s="128"/>
      <c r="AG35" s="127"/>
      <c r="AH35" s="127"/>
      <c r="AI35" s="127"/>
      <c r="AJ35" s="127"/>
      <c r="AK35" s="127"/>
      <c r="AL35" s="127"/>
      <c r="AM35" s="127"/>
      <c r="AN35" s="127"/>
      <c r="AO35" s="128"/>
      <c r="AP35" s="128"/>
      <c r="AQ35" s="128"/>
      <c r="AR35" s="128"/>
      <c r="AS35" s="127"/>
      <c r="AT35" s="127"/>
      <c r="AU35" s="127"/>
      <c r="AV35" s="127"/>
      <c r="AW35" s="128"/>
      <c r="AX35" s="128"/>
      <c r="AY35" s="127"/>
      <c r="AZ35" s="127"/>
      <c r="BA35" s="127"/>
      <c r="BB35" s="127"/>
    </row>
    <row r="36" spans="1:54" s="129" customFormat="1" ht="14.25" x14ac:dyDescent="0.2">
      <c r="A36" s="130" t="s">
        <v>147</v>
      </c>
      <c r="B36" s="131" t="s">
        <v>540</v>
      </c>
      <c r="C36" s="131" t="s">
        <v>541</v>
      </c>
      <c r="D36" s="132">
        <v>670.94</v>
      </c>
      <c r="E36" s="132">
        <v>218.34</v>
      </c>
      <c r="F36" s="132">
        <v>565.79</v>
      </c>
      <c r="G36" s="132"/>
      <c r="H36" s="132">
        <v>1455.07</v>
      </c>
      <c r="I36" s="123"/>
      <c r="J36" s="123"/>
      <c r="K36" s="123"/>
      <c r="L36" s="123"/>
      <c r="M36" s="123"/>
      <c r="N36" s="124"/>
      <c r="O36" s="124"/>
      <c r="P36" s="124"/>
      <c r="Q36" s="124"/>
      <c r="R36" s="124"/>
      <c r="S36" s="124"/>
      <c r="T36" s="125"/>
      <c r="U36" s="125"/>
      <c r="V36" s="125"/>
      <c r="W36" s="125"/>
      <c r="X36" s="125"/>
      <c r="Y36" s="125"/>
      <c r="Z36" s="125"/>
      <c r="AA36" s="126"/>
      <c r="AB36" s="136"/>
      <c r="AC36" s="127"/>
      <c r="AD36" s="127"/>
      <c r="AE36" s="128"/>
      <c r="AF36" s="128"/>
      <c r="AG36" s="127"/>
      <c r="AH36" s="127"/>
      <c r="AI36" s="127"/>
      <c r="AJ36" s="127"/>
      <c r="AK36" s="127"/>
      <c r="AL36" s="127"/>
      <c r="AM36" s="127"/>
      <c r="AN36" s="127"/>
      <c r="AO36" s="128"/>
      <c r="AP36" s="128"/>
      <c r="AQ36" s="128"/>
      <c r="AR36" s="128"/>
      <c r="AS36" s="127"/>
      <c r="AT36" s="127"/>
      <c r="AU36" s="127"/>
      <c r="AV36" s="127"/>
      <c r="AW36" s="128"/>
      <c r="AX36" s="128"/>
      <c r="AY36" s="127"/>
      <c r="AZ36" s="127"/>
      <c r="BA36" s="127"/>
      <c r="BB36" s="127"/>
    </row>
    <row r="37" spans="1:54" s="129" customFormat="1" ht="22.5" x14ac:dyDescent="0.2">
      <c r="A37" s="133"/>
      <c r="B37" s="251" t="s">
        <v>542</v>
      </c>
      <c r="C37" s="252"/>
      <c r="D37" s="134">
        <v>4542.3900000000003</v>
      </c>
      <c r="E37" s="134">
        <v>658.99</v>
      </c>
      <c r="F37" s="135">
        <v>3471.45</v>
      </c>
      <c r="G37" s="135"/>
      <c r="H37" s="135">
        <v>8672.83</v>
      </c>
      <c r="I37" s="123"/>
      <c r="J37" s="123"/>
      <c r="K37" s="123"/>
      <c r="L37" s="123"/>
      <c r="M37" s="123"/>
      <c r="N37" s="124"/>
      <c r="O37" s="124"/>
      <c r="P37" s="124"/>
      <c r="Q37" s="124"/>
      <c r="R37" s="124"/>
      <c r="S37" s="124"/>
      <c r="T37" s="125"/>
      <c r="U37" s="125"/>
      <c r="V37" s="125"/>
      <c r="W37" s="125"/>
      <c r="X37" s="125"/>
      <c r="Y37" s="125"/>
      <c r="Z37" s="125"/>
      <c r="AA37" s="126"/>
      <c r="AB37" s="136" t="s">
        <v>542</v>
      </c>
      <c r="AC37" s="127"/>
      <c r="AD37" s="127"/>
      <c r="AE37" s="128"/>
      <c r="AF37" s="128"/>
      <c r="AG37" s="127"/>
      <c r="AH37" s="127"/>
      <c r="AI37" s="127"/>
      <c r="AJ37" s="127"/>
      <c r="AK37" s="127"/>
      <c r="AL37" s="127"/>
      <c r="AM37" s="127"/>
      <c r="AN37" s="127"/>
      <c r="AO37" s="128"/>
      <c r="AP37" s="128"/>
      <c r="AQ37" s="128"/>
      <c r="AR37" s="128"/>
      <c r="AS37" s="127"/>
      <c r="AT37" s="127"/>
      <c r="AU37" s="127"/>
      <c r="AV37" s="127"/>
      <c r="AW37" s="128"/>
      <c r="AX37" s="128"/>
      <c r="AY37" s="127"/>
      <c r="AZ37" s="127"/>
      <c r="BA37" s="127"/>
      <c r="BB37" s="127"/>
    </row>
    <row r="38" spans="1:54" s="129" customFormat="1" ht="14.25" x14ac:dyDescent="0.2">
      <c r="A38" s="248" t="s">
        <v>543</v>
      </c>
      <c r="B38" s="249"/>
      <c r="C38" s="249"/>
      <c r="D38" s="249"/>
      <c r="E38" s="249"/>
      <c r="F38" s="249"/>
      <c r="G38" s="249"/>
      <c r="H38" s="250"/>
      <c r="I38" s="123"/>
      <c r="J38" s="123"/>
      <c r="K38" s="123"/>
      <c r="L38" s="123"/>
      <c r="M38" s="123"/>
      <c r="N38" s="124"/>
      <c r="O38" s="124"/>
      <c r="P38" s="124"/>
      <c r="Q38" s="124"/>
      <c r="R38" s="124"/>
      <c r="S38" s="124"/>
      <c r="T38" s="125"/>
      <c r="U38" s="125"/>
      <c r="V38" s="125"/>
      <c r="W38" s="125"/>
      <c r="X38" s="125"/>
      <c r="Y38" s="125"/>
      <c r="Z38" s="125"/>
      <c r="AA38" s="126" t="s">
        <v>543</v>
      </c>
      <c r="AB38" s="136"/>
      <c r="AC38" s="127"/>
      <c r="AD38" s="127"/>
      <c r="AE38" s="128"/>
      <c r="AF38" s="128"/>
      <c r="AG38" s="127"/>
      <c r="AH38" s="127"/>
      <c r="AI38" s="127"/>
      <c r="AJ38" s="127"/>
      <c r="AK38" s="127"/>
      <c r="AL38" s="127"/>
      <c r="AM38" s="127"/>
      <c r="AN38" s="127"/>
      <c r="AO38" s="128"/>
      <c r="AP38" s="128"/>
      <c r="AQ38" s="128"/>
      <c r="AR38" s="128"/>
      <c r="AS38" s="127"/>
      <c r="AT38" s="127"/>
      <c r="AU38" s="127"/>
      <c r="AV38" s="127"/>
      <c r="AW38" s="128"/>
      <c r="AX38" s="128"/>
      <c r="AY38" s="127"/>
      <c r="AZ38" s="127"/>
      <c r="BA38" s="127"/>
      <c r="BB38" s="127"/>
    </row>
    <row r="39" spans="1:54" s="129" customFormat="1" ht="14.25" x14ac:dyDescent="0.2">
      <c r="A39" s="133"/>
      <c r="B39" s="253" t="s">
        <v>544</v>
      </c>
      <c r="C39" s="254"/>
      <c r="D39" s="134">
        <v>4542.3900000000003</v>
      </c>
      <c r="E39" s="134">
        <v>658.99</v>
      </c>
      <c r="F39" s="135">
        <v>3471.45</v>
      </c>
      <c r="G39" s="135">
        <v>37.29</v>
      </c>
      <c r="H39" s="135">
        <v>8710.1200000000008</v>
      </c>
      <c r="I39" s="123"/>
      <c r="J39" s="123"/>
      <c r="K39" s="123"/>
      <c r="L39" s="123"/>
      <c r="M39" s="123"/>
      <c r="N39" s="124"/>
      <c r="O39" s="124"/>
      <c r="P39" s="124"/>
      <c r="Q39" s="124"/>
      <c r="R39" s="124"/>
      <c r="S39" s="124"/>
      <c r="T39" s="125"/>
      <c r="U39" s="125"/>
      <c r="V39" s="125"/>
      <c r="W39" s="125"/>
      <c r="X39" s="125"/>
      <c r="Y39" s="125"/>
      <c r="Z39" s="125"/>
      <c r="AA39" s="126"/>
      <c r="AB39" s="136"/>
      <c r="AC39" s="137" t="s">
        <v>544</v>
      </c>
      <c r="AD39" s="127"/>
      <c r="AE39" s="128"/>
      <c r="AF39" s="128"/>
      <c r="AG39" s="127"/>
      <c r="AH39" s="127"/>
      <c r="AI39" s="127"/>
      <c r="AJ39" s="127"/>
      <c r="AK39" s="127"/>
      <c r="AL39" s="127"/>
      <c r="AM39" s="127"/>
      <c r="AN39" s="127"/>
      <c r="AO39" s="128"/>
      <c r="AP39" s="128"/>
      <c r="AQ39" s="128"/>
      <c r="AR39" s="128"/>
      <c r="AS39" s="127"/>
      <c r="AT39" s="127"/>
      <c r="AU39" s="127"/>
      <c r="AV39" s="127"/>
      <c r="AW39" s="128"/>
      <c r="AX39" s="128"/>
      <c r="AY39" s="127"/>
      <c r="AZ39" s="127"/>
      <c r="BA39" s="127"/>
      <c r="BB39" s="127"/>
    </row>
    <row r="40" spans="1:54" s="129" customFormat="1" ht="14.25" x14ac:dyDescent="0.2">
      <c r="A40" s="248" t="s">
        <v>545</v>
      </c>
      <c r="B40" s="249"/>
      <c r="C40" s="249"/>
      <c r="D40" s="249"/>
      <c r="E40" s="249"/>
      <c r="F40" s="249"/>
      <c r="G40" s="249"/>
      <c r="H40" s="250"/>
      <c r="I40" s="123"/>
      <c r="J40" s="123"/>
      <c r="K40" s="123"/>
      <c r="L40" s="123"/>
      <c r="M40" s="123"/>
      <c r="N40" s="124"/>
      <c r="O40" s="124"/>
      <c r="P40" s="124"/>
      <c r="Q40" s="124"/>
      <c r="R40" s="124"/>
      <c r="S40" s="124"/>
      <c r="T40" s="125"/>
      <c r="U40" s="125"/>
      <c r="V40" s="125"/>
      <c r="W40" s="125"/>
      <c r="X40" s="125"/>
      <c r="Y40" s="125"/>
      <c r="Z40" s="125"/>
      <c r="AA40" s="126" t="s">
        <v>545</v>
      </c>
      <c r="AB40" s="136"/>
      <c r="AC40" s="137"/>
      <c r="AD40" s="127"/>
      <c r="AE40" s="128"/>
      <c r="AF40" s="128"/>
      <c r="AG40" s="127"/>
      <c r="AH40" s="127"/>
      <c r="AI40" s="127"/>
      <c r="AJ40" s="127"/>
      <c r="AK40" s="127"/>
      <c r="AL40" s="127"/>
      <c r="AM40" s="127"/>
      <c r="AN40" s="127"/>
      <c r="AO40" s="128"/>
      <c r="AP40" s="128"/>
      <c r="AQ40" s="128"/>
      <c r="AR40" s="128"/>
      <c r="AS40" s="127"/>
      <c r="AT40" s="127"/>
      <c r="AU40" s="127"/>
      <c r="AV40" s="127"/>
      <c r="AW40" s="128"/>
      <c r="AX40" s="128"/>
      <c r="AY40" s="127"/>
      <c r="AZ40" s="127"/>
      <c r="BA40" s="127"/>
      <c r="BB40" s="127"/>
    </row>
    <row r="41" spans="1:54" s="129" customFormat="1" ht="14.25" x14ac:dyDescent="0.2">
      <c r="A41" s="133"/>
      <c r="B41" s="253" t="s">
        <v>546</v>
      </c>
      <c r="C41" s="254"/>
      <c r="D41" s="134">
        <v>4542.3900000000003</v>
      </c>
      <c r="E41" s="134">
        <v>658.99</v>
      </c>
      <c r="F41" s="135">
        <v>3471.45</v>
      </c>
      <c r="G41" s="135">
        <v>37.29</v>
      </c>
      <c r="H41" s="135">
        <v>8710.1200000000008</v>
      </c>
      <c r="I41" s="123"/>
      <c r="J41" s="123"/>
      <c r="K41" s="123"/>
      <c r="L41" s="123"/>
      <c r="M41" s="123"/>
      <c r="N41" s="124"/>
      <c r="O41" s="124"/>
      <c r="P41" s="124"/>
      <c r="Q41" s="124"/>
      <c r="R41" s="124"/>
      <c r="S41" s="124"/>
      <c r="T41" s="125"/>
      <c r="U41" s="125"/>
      <c r="V41" s="125"/>
      <c r="W41" s="125"/>
      <c r="X41" s="125"/>
      <c r="Y41" s="125"/>
      <c r="Z41" s="125"/>
      <c r="AA41" s="126"/>
      <c r="AB41" s="136"/>
      <c r="AC41" s="137" t="s">
        <v>546</v>
      </c>
      <c r="AD41" s="127"/>
      <c r="AE41" s="128"/>
      <c r="AF41" s="128"/>
      <c r="AG41" s="127"/>
      <c r="AH41" s="127"/>
      <c r="AI41" s="127"/>
      <c r="AJ41" s="127"/>
      <c r="AK41" s="127"/>
      <c r="AL41" s="127"/>
      <c r="AM41" s="127"/>
      <c r="AN41" s="127"/>
      <c r="AO41" s="128"/>
      <c r="AP41" s="128"/>
      <c r="AQ41" s="128"/>
      <c r="AR41" s="128"/>
      <c r="AS41" s="127"/>
      <c r="AT41" s="127"/>
      <c r="AU41" s="127"/>
      <c r="AV41" s="127"/>
      <c r="AW41" s="128"/>
      <c r="AX41" s="128"/>
      <c r="AY41" s="127"/>
      <c r="AZ41" s="127"/>
      <c r="BA41" s="127"/>
      <c r="BB41" s="127"/>
    </row>
    <row r="42" spans="1:54" s="129" customFormat="1" ht="14.25" x14ac:dyDescent="0.2">
      <c r="A42" s="248" t="s">
        <v>547</v>
      </c>
      <c r="B42" s="249"/>
      <c r="C42" s="249"/>
      <c r="D42" s="249"/>
      <c r="E42" s="249"/>
      <c r="F42" s="249"/>
      <c r="G42" s="249"/>
      <c r="H42" s="250"/>
      <c r="I42" s="123"/>
      <c r="J42" s="123"/>
      <c r="K42" s="123"/>
      <c r="L42" s="123"/>
      <c r="M42" s="123"/>
      <c r="N42" s="124"/>
      <c r="O42" s="124"/>
      <c r="P42" s="124"/>
      <c r="Q42" s="124"/>
      <c r="R42" s="124"/>
      <c r="S42" s="124"/>
      <c r="T42" s="125"/>
      <c r="U42" s="125"/>
      <c r="V42" s="125"/>
      <c r="W42" s="125"/>
      <c r="X42" s="125"/>
      <c r="Y42" s="125"/>
      <c r="Z42" s="125"/>
      <c r="AA42" s="126" t="s">
        <v>547</v>
      </c>
      <c r="AB42" s="136"/>
      <c r="AC42" s="137"/>
      <c r="AD42" s="127"/>
      <c r="AE42" s="128"/>
      <c r="AF42" s="128"/>
      <c r="AG42" s="127"/>
      <c r="AH42" s="127"/>
      <c r="AI42" s="127"/>
      <c r="AJ42" s="127"/>
      <c r="AK42" s="127"/>
      <c r="AL42" s="127"/>
      <c r="AM42" s="127"/>
      <c r="AN42" s="127"/>
      <c r="AO42" s="128"/>
      <c r="AP42" s="128"/>
      <c r="AQ42" s="128"/>
      <c r="AR42" s="128"/>
      <c r="AS42" s="127"/>
      <c r="AT42" s="127"/>
      <c r="AU42" s="127"/>
      <c r="AV42" s="127"/>
      <c r="AW42" s="128"/>
      <c r="AX42" s="128"/>
      <c r="AY42" s="127"/>
      <c r="AZ42" s="127"/>
      <c r="BA42" s="127"/>
      <c r="BB42" s="127"/>
    </row>
    <row r="43" spans="1:54" s="129" customFormat="1" ht="14.25" x14ac:dyDescent="0.2">
      <c r="A43" s="130" t="s">
        <v>66</v>
      </c>
      <c r="B43" s="321" t="s">
        <v>548</v>
      </c>
      <c r="C43" s="131" t="s">
        <v>549</v>
      </c>
      <c r="D43" s="132"/>
      <c r="E43" s="132"/>
      <c r="F43" s="132"/>
      <c r="G43" s="132">
        <v>40.46</v>
      </c>
      <c r="H43" s="132">
        <v>40.46</v>
      </c>
      <c r="I43" s="123"/>
      <c r="J43" s="123"/>
      <c r="K43" s="123"/>
      <c r="L43" s="123"/>
      <c r="M43" s="123"/>
      <c r="N43" s="124"/>
      <c r="O43" s="124"/>
      <c r="P43" s="124"/>
      <c r="Q43" s="124"/>
      <c r="R43" s="124"/>
      <c r="S43" s="124"/>
      <c r="T43" s="125"/>
      <c r="U43" s="125"/>
      <c r="V43" s="125"/>
      <c r="W43" s="125"/>
      <c r="X43" s="125"/>
      <c r="Y43" s="125"/>
      <c r="Z43" s="125"/>
      <c r="AA43" s="126"/>
      <c r="AB43" s="136"/>
      <c r="AC43" s="137"/>
      <c r="AD43" s="127"/>
      <c r="AE43" s="128"/>
      <c r="AF43" s="128"/>
      <c r="AG43" s="127"/>
      <c r="AH43" s="127"/>
      <c r="AI43" s="127"/>
      <c r="AJ43" s="127"/>
      <c r="AK43" s="127"/>
      <c r="AL43" s="127"/>
      <c r="AM43" s="127"/>
      <c r="AN43" s="127"/>
      <c r="AO43" s="128"/>
      <c r="AP43" s="128"/>
      <c r="AQ43" s="128"/>
      <c r="AR43" s="128"/>
      <c r="AS43" s="127"/>
      <c r="AT43" s="127"/>
      <c r="AU43" s="127"/>
      <c r="AV43" s="127"/>
      <c r="AW43" s="128"/>
      <c r="AX43" s="128"/>
      <c r="AY43" s="127"/>
      <c r="AZ43" s="127"/>
      <c r="BA43" s="127"/>
      <c r="BB43" s="127"/>
    </row>
    <row r="44" spans="1:54" s="129" customFormat="1" ht="14.25" x14ac:dyDescent="0.2">
      <c r="A44" s="130" t="s">
        <v>70</v>
      </c>
      <c r="B44" s="321" t="s">
        <v>695</v>
      </c>
      <c r="C44" s="131" t="s">
        <v>550</v>
      </c>
      <c r="D44" s="132"/>
      <c r="E44" s="132"/>
      <c r="F44" s="132"/>
      <c r="G44" s="132">
        <v>170.56</v>
      </c>
      <c r="H44" s="132">
        <v>170.56</v>
      </c>
      <c r="I44" s="123"/>
      <c r="J44" s="123"/>
      <c r="K44" s="123"/>
      <c r="L44" s="123"/>
      <c r="M44" s="123"/>
      <c r="N44" s="124"/>
      <c r="O44" s="124"/>
      <c r="P44" s="124"/>
      <c r="Q44" s="124"/>
      <c r="R44" s="124"/>
      <c r="S44" s="124"/>
      <c r="T44" s="125"/>
      <c r="U44" s="125"/>
      <c r="V44" s="125"/>
      <c r="W44" s="125"/>
      <c r="X44" s="125"/>
      <c r="Y44" s="125"/>
      <c r="Z44" s="125"/>
      <c r="AA44" s="126"/>
      <c r="AB44" s="136"/>
      <c r="AC44" s="137"/>
      <c r="AD44" s="127"/>
      <c r="AE44" s="128"/>
      <c r="AF44" s="128"/>
      <c r="AG44" s="127"/>
      <c r="AH44" s="127"/>
      <c r="AI44" s="127"/>
      <c r="AJ44" s="127"/>
      <c r="AK44" s="127"/>
      <c r="AL44" s="127"/>
      <c r="AM44" s="127"/>
      <c r="AN44" s="127"/>
      <c r="AO44" s="128"/>
      <c r="AP44" s="128"/>
      <c r="AQ44" s="128"/>
      <c r="AR44" s="128"/>
      <c r="AS44" s="127"/>
      <c r="AT44" s="127"/>
      <c r="AU44" s="127"/>
      <c r="AV44" s="127"/>
      <c r="AW44" s="128"/>
      <c r="AX44" s="128"/>
      <c r="AY44" s="127"/>
      <c r="AZ44" s="127"/>
      <c r="BA44" s="127"/>
      <c r="BB44" s="127"/>
    </row>
    <row r="45" spans="1:54" s="129" customFormat="1" ht="14.25" x14ac:dyDescent="0.2">
      <c r="A45" s="130" t="s">
        <v>123</v>
      </c>
      <c r="B45" s="321" t="s">
        <v>551</v>
      </c>
      <c r="C45" s="131" t="s">
        <v>552</v>
      </c>
      <c r="D45" s="132"/>
      <c r="E45" s="132"/>
      <c r="F45" s="132"/>
      <c r="G45" s="132">
        <v>129.59</v>
      </c>
      <c r="H45" s="132">
        <v>129.59</v>
      </c>
      <c r="I45" s="123"/>
      <c r="J45" s="123"/>
      <c r="K45" s="123"/>
      <c r="L45" s="123"/>
      <c r="M45" s="123"/>
      <c r="N45" s="124"/>
      <c r="O45" s="124"/>
      <c r="P45" s="124"/>
      <c r="Q45" s="124"/>
      <c r="R45" s="124"/>
      <c r="S45" s="124"/>
      <c r="T45" s="125"/>
      <c r="U45" s="125"/>
      <c r="V45" s="125"/>
      <c r="W45" s="125"/>
      <c r="X45" s="125"/>
      <c r="Y45" s="125"/>
      <c r="Z45" s="125"/>
      <c r="AA45" s="126"/>
      <c r="AB45" s="136"/>
      <c r="AC45" s="137"/>
      <c r="AD45" s="127"/>
      <c r="AE45" s="128"/>
      <c r="AF45" s="128"/>
      <c r="AG45" s="127"/>
      <c r="AH45" s="127"/>
      <c r="AI45" s="127"/>
      <c r="AJ45" s="127"/>
      <c r="AK45" s="127"/>
      <c r="AL45" s="127"/>
      <c r="AM45" s="127"/>
      <c r="AN45" s="127"/>
      <c r="AO45" s="128"/>
      <c r="AP45" s="128"/>
      <c r="AQ45" s="128"/>
      <c r="AR45" s="128"/>
      <c r="AS45" s="127"/>
      <c r="AT45" s="127"/>
      <c r="AU45" s="127"/>
      <c r="AV45" s="127"/>
      <c r="AW45" s="128"/>
      <c r="AX45" s="128"/>
      <c r="AY45" s="127"/>
      <c r="AZ45" s="127"/>
      <c r="BA45" s="127"/>
      <c r="BB45" s="127"/>
    </row>
    <row r="46" spans="1:54" s="129" customFormat="1" ht="14.25" x14ac:dyDescent="0.2">
      <c r="A46" s="130" t="s">
        <v>127</v>
      </c>
      <c r="B46" s="321" t="s">
        <v>553</v>
      </c>
      <c r="C46" s="131" t="s">
        <v>554</v>
      </c>
      <c r="D46" s="132"/>
      <c r="E46" s="132"/>
      <c r="F46" s="132"/>
      <c r="G46" s="132">
        <v>164.22</v>
      </c>
      <c r="H46" s="132">
        <v>164.22</v>
      </c>
      <c r="I46" s="123"/>
      <c r="J46" s="123"/>
      <c r="K46" s="123"/>
      <c r="L46" s="123"/>
      <c r="M46" s="123"/>
      <c r="N46" s="124"/>
      <c r="O46" s="124"/>
      <c r="P46" s="124"/>
      <c r="Q46" s="124"/>
      <c r="R46" s="124"/>
      <c r="S46" s="124"/>
      <c r="T46" s="125"/>
      <c r="U46" s="125"/>
      <c r="V46" s="125"/>
      <c r="W46" s="125"/>
      <c r="X46" s="125"/>
      <c r="Y46" s="125"/>
      <c r="Z46" s="125"/>
      <c r="AA46" s="126"/>
      <c r="AB46" s="136"/>
      <c r="AC46" s="137"/>
      <c r="AD46" s="127"/>
      <c r="AE46" s="128"/>
      <c r="AF46" s="128"/>
      <c r="AG46" s="127"/>
      <c r="AH46" s="127"/>
      <c r="AI46" s="127"/>
      <c r="AJ46" s="127"/>
      <c r="AK46" s="127"/>
      <c r="AL46" s="127"/>
      <c r="AM46" s="127"/>
      <c r="AN46" s="127"/>
      <c r="AO46" s="128"/>
      <c r="AP46" s="128"/>
      <c r="AQ46" s="128"/>
      <c r="AR46" s="128"/>
      <c r="AS46" s="127"/>
      <c r="AT46" s="127"/>
      <c r="AU46" s="127"/>
      <c r="AV46" s="127"/>
      <c r="AW46" s="128"/>
      <c r="AX46" s="128"/>
      <c r="AY46" s="127"/>
      <c r="AZ46" s="127"/>
      <c r="BA46" s="127"/>
      <c r="BB46" s="127"/>
    </row>
    <row r="47" spans="1:54" s="129" customFormat="1" ht="14.25" x14ac:dyDescent="0.2">
      <c r="A47" s="130" t="s">
        <v>131</v>
      </c>
      <c r="B47" s="321" t="s">
        <v>696</v>
      </c>
      <c r="C47" s="131" t="s">
        <v>555</v>
      </c>
      <c r="D47" s="132"/>
      <c r="E47" s="132"/>
      <c r="F47" s="132"/>
      <c r="G47" s="132">
        <v>32.229999999999997</v>
      </c>
      <c r="H47" s="132">
        <v>32.229999999999997</v>
      </c>
      <c r="I47" s="123"/>
      <c r="J47" s="123"/>
      <c r="K47" s="123"/>
      <c r="L47" s="123"/>
      <c r="M47" s="123"/>
      <c r="N47" s="124"/>
      <c r="O47" s="124"/>
      <c r="P47" s="124"/>
      <c r="Q47" s="124"/>
      <c r="R47" s="124"/>
      <c r="S47" s="124"/>
      <c r="T47" s="125"/>
      <c r="U47" s="125"/>
      <c r="V47" s="125"/>
      <c r="W47" s="125"/>
      <c r="X47" s="125"/>
      <c r="Y47" s="125"/>
      <c r="Z47" s="125"/>
      <c r="AA47" s="126"/>
      <c r="AB47" s="136"/>
      <c r="AC47" s="137"/>
      <c r="AD47" s="127"/>
      <c r="AE47" s="128"/>
      <c r="AF47" s="128"/>
      <c r="AG47" s="127"/>
      <c r="AH47" s="127"/>
      <c r="AI47" s="127"/>
      <c r="AJ47" s="127"/>
      <c r="AK47" s="127"/>
      <c r="AL47" s="127"/>
      <c r="AM47" s="127"/>
      <c r="AN47" s="127"/>
      <c r="AO47" s="128"/>
      <c r="AP47" s="128"/>
      <c r="AQ47" s="128"/>
      <c r="AR47" s="128"/>
      <c r="AS47" s="127"/>
      <c r="AT47" s="127"/>
      <c r="AU47" s="127"/>
      <c r="AV47" s="127"/>
      <c r="AW47" s="128"/>
      <c r="AX47" s="128"/>
      <c r="AY47" s="127"/>
      <c r="AZ47" s="127"/>
      <c r="BA47" s="127"/>
      <c r="BB47" s="127"/>
    </row>
    <row r="48" spans="1:54" s="129" customFormat="1" ht="14.25" x14ac:dyDescent="0.2">
      <c r="A48" s="133"/>
      <c r="B48" s="251" t="s">
        <v>556</v>
      </c>
      <c r="C48" s="252"/>
      <c r="D48" s="134"/>
      <c r="E48" s="134"/>
      <c r="F48" s="135"/>
      <c r="G48" s="135">
        <v>537.05999999999995</v>
      </c>
      <c r="H48" s="135">
        <v>537.05999999999995</v>
      </c>
      <c r="I48" s="123"/>
      <c r="J48" s="123"/>
      <c r="K48" s="123"/>
      <c r="L48" s="123"/>
      <c r="M48" s="123"/>
      <c r="N48" s="124"/>
      <c r="O48" s="124"/>
      <c r="P48" s="124"/>
      <c r="Q48" s="124"/>
      <c r="R48" s="124"/>
      <c r="S48" s="124"/>
      <c r="T48" s="125"/>
      <c r="U48" s="125"/>
      <c r="V48" s="125"/>
      <c r="W48" s="125"/>
      <c r="X48" s="125"/>
      <c r="Y48" s="125"/>
      <c r="Z48" s="125"/>
      <c r="AA48" s="126"/>
      <c r="AB48" s="136" t="s">
        <v>556</v>
      </c>
      <c r="AC48" s="137"/>
      <c r="AD48" s="127"/>
      <c r="AE48" s="128"/>
      <c r="AF48" s="128"/>
      <c r="AG48" s="127"/>
      <c r="AH48" s="127"/>
      <c r="AI48" s="127"/>
      <c r="AJ48" s="127"/>
      <c r="AK48" s="127"/>
      <c r="AL48" s="127"/>
      <c r="AM48" s="127"/>
      <c r="AN48" s="127"/>
      <c r="AO48" s="128"/>
      <c r="AP48" s="128"/>
      <c r="AQ48" s="128"/>
      <c r="AR48" s="128"/>
      <c r="AS48" s="127"/>
      <c r="AT48" s="127"/>
      <c r="AU48" s="127"/>
      <c r="AV48" s="127"/>
      <c r="AW48" s="128"/>
      <c r="AX48" s="128"/>
      <c r="AY48" s="127"/>
      <c r="AZ48" s="127"/>
      <c r="BA48" s="127"/>
      <c r="BB48" s="127"/>
    </row>
    <row r="49" spans="1:54" s="129" customFormat="1" ht="14.25" x14ac:dyDescent="0.2">
      <c r="A49" s="133"/>
      <c r="B49" s="253" t="s">
        <v>557</v>
      </c>
      <c r="C49" s="254"/>
      <c r="D49" s="134">
        <v>4542.3900000000003</v>
      </c>
      <c r="E49" s="134">
        <v>658.99</v>
      </c>
      <c r="F49" s="135">
        <v>3471.45</v>
      </c>
      <c r="G49" s="135">
        <v>574.35</v>
      </c>
      <c r="H49" s="135">
        <v>9247.18</v>
      </c>
      <c r="I49" s="123"/>
      <c r="J49" s="123"/>
      <c r="K49" s="123"/>
      <c r="L49" s="123"/>
      <c r="M49" s="123"/>
      <c r="N49" s="124"/>
      <c r="O49" s="124"/>
      <c r="P49" s="124"/>
      <c r="Q49" s="124"/>
      <c r="R49" s="124"/>
      <c r="S49" s="124"/>
      <c r="T49" s="125"/>
      <c r="U49" s="125"/>
      <c r="V49" s="125"/>
      <c r="W49" s="125"/>
      <c r="X49" s="125"/>
      <c r="Y49" s="125"/>
      <c r="Z49" s="125"/>
      <c r="AA49" s="126"/>
      <c r="AB49" s="136"/>
      <c r="AC49" s="137" t="s">
        <v>557</v>
      </c>
      <c r="AD49" s="127"/>
      <c r="AE49" s="128"/>
      <c r="AF49" s="128"/>
      <c r="AG49" s="127"/>
      <c r="AH49" s="127"/>
      <c r="AI49" s="127"/>
      <c r="AJ49" s="127"/>
      <c r="AK49" s="127"/>
      <c r="AL49" s="127"/>
      <c r="AM49" s="127"/>
      <c r="AN49" s="127"/>
      <c r="AO49" s="128"/>
      <c r="AP49" s="128"/>
      <c r="AQ49" s="128"/>
      <c r="AR49" s="128"/>
      <c r="AS49" s="127"/>
      <c r="AT49" s="127"/>
      <c r="AU49" s="127"/>
      <c r="AV49" s="127"/>
      <c r="AW49" s="128"/>
      <c r="AX49" s="128"/>
      <c r="AY49" s="127"/>
      <c r="AZ49" s="127"/>
      <c r="BA49" s="127"/>
      <c r="BB49" s="127"/>
    </row>
    <row r="50" spans="1:54" s="129" customFormat="1" ht="48" x14ac:dyDescent="0.2">
      <c r="A50" s="248" t="s">
        <v>558</v>
      </c>
      <c r="B50" s="249"/>
      <c r="C50" s="249"/>
      <c r="D50" s="249"/>
      <c r="E50" s="249"/>
      <c r="F50" s="249"/>
      <c r="G50" s="249"/>
      <c r="H50" s="250"/>
      <c r="I50" s="123"/>
      <c r="J50" s="123"/>
      <c r="K50" s="123"/>
      <c r="L50" s="123"/>
      <c r="M50" s="123"/>
      <c r="N50" s="124"/>
      <c r="O50" s="124"/>
      <c r="P50" s="124"/>
      <c r="Q50" s="124"/>
      <c r="R50" s="124"/>
      <c r="S50" s="124"/>
      <c r="T50" s="125"/>
      <c r="U50" s="125"/>
      <c r="V50" s="125"/>
      <c r="W50" s="125"/>
      <c r="X50" s="125"/>
      <c r="Y50" s="125"/>
      <c r="Z50" s="125"/>
      <c r="AA50" s="126" t="s">
        <v>558</v>
      </c>
      <c r="AB50" s="136"/>
      <c r="AC50" s="137"/>
      <c r="AD50" s="127"/>
      <c r="AE50" s="128"/>
      <c r="AF50" s="128"/>
      <c r="AG50" s="127"/>
      <c r="AH50" s="127"/>
      <c r="AI50" s="127"/>
      <c r="AJ50" s="127"/>
      <c r="AK50" s="127"/>
      <c r="AL50" s="127"/>
      <c r="AM50" s="127"/>
      <c r="AN50" s="127"/>
      <c r="AO50" s="128"/>
      <c r="AP50" s="128"/>
      <c r="AQ50" s="128"/>
      <c r="AR50" s="128"/>
      <c r="AS50" s="127"/>
      <c r="AT50" s="127"/>
      <c r="AU50" s="127"/>
      <c r="AV50" s="127"/>
      <c r="AW50" s="128"/>
      <c r="AX50" s="128"/>
      <c r="AY50" s="127"/>
      <c r="AZ50" s="127"/>
      <c r="BA50" s="127"/>
      <c r="BB50" s="127"/>
    </row>
    <row r="51" spans="1:54" s="129" customFormat="1" ht="14.25" x14ac:dyDescent="0.2">
      <c r="A51" s="130" t="s">
        <v>53</v>
      </c>
      <c r="B51" s="321" t="s">
        <v>703</v>
      </c>
      <c r="C51" s="131" t="s">
        <v>559</v>
      </c>
      <c r="D51" s="132"/>
      <c r="E51" s="132"/>
      <c r="F51" s="132"/>
      <c r="G51" s="132">
        <v>76.040000000000006</v>
      </c>
      <c r="H51" s="132">
        <v>76.040000000000006</v>
      </c>
      <c r="I51" s="123"/>
      <c r="J51" s="123"/>
      <c r="K51" s="123"/>
      <c r="L51" s="123"/>
      <c r="M51" s="123"/>
      <c r="N51" s="124"/>
      <c r="O51" s="124"/>
      <c r="P51" s="124"/>
      <c r="Q51" s="124"/>
      <c r="R51" s="124"/>
      <c r="S51" s="124"/>
      <c r="T51" s="125"/>
      <c r="U51" s="125"/>
      <c r="V51" s="125"/>
      <c r="W51" s="125"/>
      <c r="X51" s="125"/>
      <c r="Y51" s="125"/>
      <c r="Z51" s="125"/>
      <c r="AA51" s="126"/>
      <c r="AB51" s="136"/>
      <c r="AC51" s="137"/>
      <c r="AD51" s="127"/>
      <c r="AE51" s="128"/>
      <c r="AF51" s="128"/>
      <c r="AG51" s="127"/>
      <c r="AH51" s="127"/>
      <c r="AI51" s="127"/>
      <c r="AJ51" s="127"/>
      <c r="AK51" s="127"/>
      <c r="AL51" s="127"/>
      <c r="AM51" s="127"/>
      <c r="AN51" s="127"/>
      <c r="AO51" s="128"/>
      <c r="AP51" s="128"/>
      <c r="AQ51" s="128"/>
      <c r="AR51" s="128"/>
      <c r="AS51" s="127"/>
      <c r="AT51" s="127"/>
      <c r="AU51" s="127"/>
      <c r="AV51" s="127"/>
      <c r="AW51" s="128"/>
      <c r="AX51" s="128"/>
      <c r="AY51" s="127"/>
      <c r="AZ51" s="127"/>
      <c r="BA51" s="127"/>
      <c r="BB51" s="127"/>
    </row>
    <row r="52" spans="1:54" s="129" customFormat="1" ht="14.25" x14ac:dyDescent="0.2">
      <c r="A52" s="130" t="s">
        <v>56</v>
      </c>
      <c r="B52" s="131" t="s">
        <v>560</v>
      </c>
      <c r="C52" s="131" t="s">
        <v>561</v>
      </c>
      <c r="D52" s="132"/>
      <c r="E52" s="132"/>
      <c r="F52" s="132"/>
      <c r="G52" s="132">
        <v>119.58</v>
      </c>
      <c r="H52" s="132">
        <v>119.58</v>
      </c>
      <c r="I52" s="123"/>
      <c r="J52" s="123"/>
      <c r="K52" s="123"/>
      <c r="L52" s="123"/>
      <c r="M52" s="123"/>
      <c r="N52" s="124"/>
      <c r="O52" s="124"/>
      <c r="P52" s="124"/>
      <c r="Q52" s="124"/>
      <c r="R52" s="124"/>
      <c r="S52" s="124"/>
      <c r="T52" s="125"/>
      <c r="U52" s="125"/>
      <c r="V52" s="125"/>
      <c r="W52" s="125"/>
      <c r="X52" s="125"/>
      <c r="Y52" s="125"/>
      <c r="Z52" s="125"/>
      <c r="AA52" s="126"/>
      <c r="AB52" s="136"/>
      <c r="AC52" s="137"/>
      <c r="AD52" s="127"/>
      <c r="AE52" s="128"/>
      <c r="AF52" s="128"/>
      <c r="AG52" s="127"/>
      <c r="AH52" s="127"/>
      <c r="AI52" s="127"/>
      <c r="AJ52" s="127"/>
      <c r="AK52" s="127"/>
      <c r="AL52" s="127"/>
      <c r="AM52" s="127"/>
      <c r="AN52" s="127"/>
      <c r="AO52" s="128"/>
      <c r="AP52" s="128"/>
      <c r="AQ52" s="128"/>
      <c r="AR52" s="128"/>
      <c r="AS52" s="127"/>
      <c r="AT52" s="127"/>
      <c r="AU52" s="127"/>
      <c r="AV52" s="127"/>
      <c r="AW52" s="128"/>
      <c r="AX52" s="128"/>
      <c r="AY52" s="127"/>
      <c r="AZ52" s="127"/>
      <c r="BA52" s="127"/>
      <c r="BB52" s="127"/>
    </row>
    <row r="53" spans="1:54" s="129" customFormat="1" ht="14.25" x14ac:dyDescent="0.2">
      <c r="A53" s="130" t="s">
        <v>60</v>
      </c>
      <c r="B53" s="131" t="s">
        <v>562</v>
      </c>
      <c r="C53" s="131" t="s">
        <v>563</v>
      </c>
      <c r="D53" s="132"/>
      <c r="E53" s="132"/>
      <c r="F53" s="132"/>
      <c r="G53" s="132">
        <v>119.58</v>
      </c>
      <c r="H53" s="132">
        <v>119.58</v>
      </c>
      <c r="I53" s="123"/>
      <c r="J53" s="123"/>
      <c r="K53" s="123"/>
      <c r="L53" s="123"/>
      <c r="M53" s="123"/>
      <c r="N53" s="124"/>
      <c r="O53" s="124"/>
      <c r="P53" s="124"/>
      <c r="Q53" s="124"/>
      <c r="R53" s="124"/>
      <c r="S53" s="124"/>
      <c r="T53" s="125"/>
      <c r="U53" s="125"/>
      <c r="V53" s="125"/>
      <c r="W53" s="125"/>
      <c r="X53" s="125"/>
      <c r="Y53" s="125"/>
      <c r="Z53" s="125"/>
      <c r="AA53" s="126"/>
      <c r="AB53" s="136"/>
      <c r="AC53" s="137"/>
      <c r="AD53" s="127"/>
      <c r="AE53" s="128"/>
      <c r="AF53" s="128"/>
      <c r="AG53" s="127"/>
      <c r="AH53" s="127"/>
      <c r="AI53" s="127"/>
      <c r="AJ53" s="127"/>
      <c r="AK53" s="127"/>
      <c r="AL53" s="127"/>
      <c r="AM53" s="127"/>
      <c r="AN53" s="127"/>
      <c r="AO53" s="128"/>
      <c r="AP53" s="128"/>
      <c r="AQ53" s="128"/>
      <c r="AR53" s="128"/>
      <c r="AS53" s="127"/>
      <c r="AT53" s="127"/>
      <c r="AU53" s="127"/>
      <c r="AV53" s="127"/>
      <c r="AW53" s="128"/>
      <c r="AX53" s="128"/>
      <c r="AY53" s="127"/>
      <c r="AZ53" s="127"/>
      <c r="BA53" s="127"/>
      <c r="BB53" s="127"/>
    </row>
    <row r="54" spans="1:54" s="129" customFormat="1" ht="14.25" x14ac:dyDescent="0.2">
      <c r="A54" s="130" t="s">
        <v>63</v>
      </c>
      <c r="B54" s="131" t="s">
        <v>564</v>
      </c>
      <c r="C54" s="131" t="s">
        <v>565</v>
      </c>
      <c r="D54" s="132"/>
      <c r="E54" s="132"/>
      <c r="F54" s="132"/>
      <c r="G54" s="132">
        <v>119.58</v>
      </c>
      <c r="H54" s="132">
        <v>119.58</v>
      </c>
      <c r="I54" s="123"/>
      <c r="J54" s="123"/>
      <c r="K54" s="123"/>
      <c r="L54" s="123"/>
      <c r="M54" s="123"/>
      <c r="N54" s="124"/>
      <c r="O54" s="124"/>
      <c r="P54" s="124"/>
      <c r="Q54" s="124"/>
      <c r="R54" s="124"/>
      <c r="S54" s="124"/>
      <c r="T54" s="125"/>
      <c r="U54" s="125"/>
      <c r="V54" s="125"/>
      <c r="W54" s="125"/>
      <c r="X54" s="125"/>
      <c r="Y54" s="125"/>
      <c r="Z54" s="125"/>
      <c r="AA54" s="126"/>
      <c r="AB54" s="136"/>
      <c r="AC54" s="137"/>
      <c r="AD54" s="127"/>
      <c r="AE54" s="128"/>
      <c r="AF54" s="128"/>
      <c r="AG54" s="127"/>
      <c r="AH54" s="127"/>
      <c r="AI54" s="127"/>
      <c r="AJ54" s="127"/>
      <c r="AK54" s="127"/>
      <c r="AL54" s="127"/>
      <c r="AM54" s="127"/>
      <c r="AN54" s="127"/>
      <c r="AO54" s="128"/>
      <c r="AP54" s="128"/>
      <c r="AQ54" s="128"/>
      <c r="AR54" s="128"/>
      <c r="AS54" s="127"/>
      <c r="AT54" s="127"/>
      <c r="AU54" s="127"/>
      <c r="AV54" s="127"/>
      <c r="AW54" s="128"/>
      <c r="AX54" s="128"/>
      <c r="AY54" s="127"/>
      <c r="AZ54" s="127"/>
      <c r="BA54" s="127"/>
      <c r="BB54" s="127"/>
    </row>
    <row r="55" spans="1:54" s="129" customFormat="1" ht="112.5" x14ac:dyDescent="0.2">
      <c r="A55" s="133"/>
      <c r="B55" s="251" t="s">
        <v>566</v>
      </c>
      <c r="C55" s="252"/>
      <c r="D55" s="134"/>
      <c r="E55" s="134"/>
      <c r="F55" s="135"/>
      <c r="G55" s="135">
        <v>434.78</v>
      </c>
      <c r="H55" s="135">
        <v>434.78</v>
      </c>
      <c r="I55" s="123"/>
      <c r="J55" s="123"/>
      <c r="K55" s="123"/>
      <c r="L55" s="123"/>
      <c r="M55" s="123"/>
      <c r="N55" s="124"/>
      <c r="O55" s="124"/>
      <c r="P55" s="124"/>
      <c r="Q55" s="124"/>
      <c r="R55" s="124"/>
      <c r="S55" s="124"/>
      <c r="T55" s="125"/>
      <c r="U55" s="125"/>
      <c r="V55" s="125"/>
      <c r="W55" s="125"/>
      <c r="X55" s="125"/>
      <c r="Y55" s="125"/>
      <c r="Z55" s="125"/>
      <c r="AA55" s="126"/>
      <c r="AB55" s="136" t="s">
        <v>566</v>
      </c>
      <c r="AC55" s="137"/>
      <c r="AD55" s="127"/>
      <c r="AE55" s="128"/>
      <c r="AF55" s="128"/>
      <c r="AG55" s="127"/>
      <c r="AH55" s="127"/>
      <c r="AI55" s="127"/>
      <c r="AJ55" s="127"/>
      <c r="AK55" s="127"/>
      <c r="AL55" s="127"/>
      <c r="AM55" s="127"/>
      <c r="AN55" s="127"/>
      <c r="AO55" s="128"/>
      <c r="AP55" s="128"/>
      <c r="AQ55" s="128"/>
      <c r="AR55" s="128"/>
      <c r="AS55" s="127"/>
      <c r="AT55" s="127"/>
      <c r="AU55" s="127"/>
      <c r="AV55" s="127"/>
      <c r="AW55" s="128"/>
      <c r="AX55" s="128"/>
      <c r="AY55" s="127"/>
      <c r="AZ55" s="127"/>
      <c r="BA55" s="127"/>
      <c r="BB55" s="127"/>
    </row>
    <row r="56" spans="1:54" s="129" customFormat="1" ht="14.25" x14ac:dyDescent="0.2">
      <c r="A56" s="133"/>
      <c r="B56" s="253" t="s">
        <v>567</v>
      </c>
      <c r="C56" s="254"/>
      <c r="D56" s="134">
        <v>4542.3900000000003</v>
      </c>
      <c r="E56" s="134">
        <v>658.99</v>
      </c>
      <c r="F56" s="135">
        <v>3471.45</v>
      </c>
      <c r="G56" s="135">
        <v>1009.13</v>
      </c>
      <c r="H56" s="135">
        <v>9681.9599999999991</v>
      </c>
      <c r="I56" s="123"/>
      <c r="J56" s="123"/>
      <c r="K56" s="123"/>
      <c r="L56" s="123"/>
      <c r="M56" s="123"/>
      <c r="N56" s="124"/>
      <c r="O56" s="124"/>
      <c r="P56" s="124"/>
      <c r="Q56" s="124"/>
      <c r="R56" s="124"/>
      <c r="S56" s="124"/>
      <c r="T56" s="125"/>
      <c r="U56" s="125"/>
      <c r="V56" s="125"/>
      <c r="W56" s="125"/>
      <c r="X56" s="125"/>
      <c r="Y56" s="125"/>
      <c r="Z56" s="125"/>
      <c r="AA56" s="126"/>
      <c r="AB56" s="136"/>
      <c r="AC56" s="137" t="s">
        <v>567</v>
      </c>
      <c r="AD56" s="127"/>
      <c r="AE56" s="128"/>
      <c r="AF56" s="128"/>
      <c r="AG56" s="127"/>
      <c r="AH56" s="127"/>
      <c r="AI56" s="127"/>
      <c r="AJ56" s="127"/>
      <c r="AK56" s="127"/>
      <c r="AL56" s="127"/>
      <c r="AM56" s="127"/>
      <c r="AN56" s="127"/>
      <c r="AO56" s="128"/>
      <c r="AP56" s="128"/>
      <c r="AQ56" s="128"/>
      <c r="AR56" s="128"/>
      <c r="AS56" s="127"/>
      <c r="AT56" s="127"/>
      <c r="AU56" s="127"/>
      <c r="AV56" s="127"/>
      <c r="AW56" s="128"/>
      <c r="AX56" s="128"/>
      <c r="AY56" s="127"/>
      <c r="AZ56" s="127"/>
      <c r="BA56" s="127"/>
      <c r="BB56" s="127"/>
    </row>
    <row r="57" spans="1:54" s="129" customFormat="1" ht="14.25" x14ac:dyDescent="0.2">
      <c r="A57" s="248" t="s">
        <v>568</v>
      </c>
      <c r="B57" s="249"/>
      <c r="C57" s="249"/>
      <c r="D57" s="249"/>
      <c r="E57" s="249"/>
      <c r="F57" s="249"/>
      <c r="G57" s="249"/>
      <c r="H57" s="250"/>
      <c r="I57" s="123"/>
      <c r="J57" s="123"/>
      <c r="K57" s="123"/>
      <c r="L57" s="123"/>
      <c r="M57" s="123"/>
      <c r="N57" s="124"/>
      <c r="O57" s="124"/>
      <c r="P57" s="124"/>
      <c r="Q57" s="124"/>
      <c r="R57" s="124"/>
      <c r="S57" s="124"/>
      <c r="T57" s="125"/>
      <c r="U57" s="125"/>
      <c r="V57" s="125"/>
      <c r="W57" s="125"/>
      <c r="X57" s="125"/>
      <c r="Y57" s="125"/>
      <c r="Z57" s="125"/>
      <c r="AA57" s="126" t="s">
        <v>568</v>
      </c>
      <c r="AB57" s="136"/>
      <c r="AC57" s="137"/>
      <c r="AD57" s="127"/>
      <c r="AE57" s="128"/>
      <c r="AF57" s="128"/>
      <c r="AG57" s="127"/>
      <c r="AH57" s="127"/>
      <c r="AI57" s="127"/>
      <c r="AJ57" s="127"/>
      <c r="AK57" s="127"/>
      <c r="AL57" s="127"/>
      <c r="AM57" s="127"/>
      <c r="AN57" s="127"/>
      <c r="AO57" s="128"/>
      <c r="AP57" s="128"/>
      <c r="AQ57" s="128"/>
      <c r="AR57" s="128"/>
      <c r="AS57" s="127"/>
      <c r="AT57" s="127"/>
      <c r="AU57" s="127"/>
      <c r="AV57" s="127"/>
      <c r="AW57" s="128"/>
      <c r="AX57" s="128"/>
      <c r="AY57" s="127"/>
      <c r="AZ57" s="127"/>
      <c r="BA57" s="127"/>
      <c r="BB57" s="127"/>
    </row>
    <row r="58" spans="1:54" s="129" customFormat="1" ht="14.25" x14ac:dyDescent="0.2">
      <c r="A58" s="133"/>
      <c r="B58" s="253" t="s">
        <v>569</v>
      </c>
      <c r="C58" s="254"/>
      <c r="D58" s="134">
        <v>4542.3900000000003</v>
      </c>
      <c r="E58" s="134">
        <v>658.99</v>
      </c>
      <c r="F58" s="135">
        <v>3471.45</v>
      </c>
      <c r="G58" s="135">
        <v>1009.13</v>
      </c>
      <c r="H58" s="135"/>
      <c r="I58" s="123"/>
      <c r="J58" s="123"/>
      <c r="K58" s="123"/>
      <c r="L58" s="123"/>
      <c r="M58" s="123"/>
      <c r="N58" s="124"/>
      <c r="O58" s="124"/>
      <c r="P58" s="124"/>
      <c r="Q58" s="124"/>
      <c r="R58" s="124"/>
      <c r="S58" s="124"/>
      <c r="T58" s="125"/>
      <c r="U58" s="125"/>
      <c r="V58" s="125"/>
      <c r="W58" s="125"/>
      <c r="X58" s="125"/>
      <c r="Y58" s="125"/>
      <c r="Z58" s="125"/>
      <c r="AA58" s="126"/>
      <c r="AB58" s="136"/>
      <c r="AC58" s="137" t="s">
        <v>569</v>
      </c>
      <c r="AD58" s="127"/>
      <c r="AE58" s="128"/>
      <c r="AF58" s="128"/>
      <c r="AG58" s="127"/>
      <c r="AH58" s="127"/>
      <c r="AI58" s="127"/>
      <c r="AJ58" s="127"/>
      <c r="AK58" s="127"/>
      <c r="AL58" s="127"/>
      <c r="AM58" s="127"/>
      <c r="AN58" s="127"/>
      <c r="AO58" s="128"/>
      <c r="AP58" s="128"/>
      <c r="AQ58" s="128"/>
      <c r="AR58" s="128"/>
      <c r="AS58" s="127"/>
      <c r="AT58" s="127"/>
      <c r="AU58" s="127"/>
      <c r="AV58" s="127"/>
      <c r="AW58" s="128"/>
      <c r="AX58" s="128"/>
      <c r="AY58" s="127"/>
      <c r="AZ58" s="127"/>
      <c r="BA58" s="127"/>
      <c r="BB58" s="127"/>
    </row>
    <row r="59" spans="1:54" s="129" customFormat="1" ht="14.25" x14ac:dyDescent="0.2">
      <c r="A59" s="248" t="s">
        <v>570</v>
      </c>
      <c r="B59" s="249"/>
      <c r="C59" s="249"/>
      <c r="D59" s="249"/>
      <c r="E59" s="249"/>
      <c r="F59" s="249"/>
      <c r="G59" s="249"/>
      <c r="H59" s="250"/>
      <c r="I59" s="123"/>
      <c r="J59" s="123"/>
      <c r="K59" s="123"/>
      <c r="L59" s="123"/>
      <c r="M59" s="123"/>
      <c r="N59" s="124"/>
      <c r="O59" s="124"/>
      <c r="P59" s="124"/>
      <c r="Q59" s="124"/>
      <c r="R59" s="124"/>
      <c r="S59" s="124"/>
      <c r="T59" s="125"/>
      <c r="U59" s="125"/>
      <c r="V59" s="125"/>
      <c r="W59" s="125"/>
      <c r="X59" s="125"/>
      <c r="Y59" s="125"/>
      <c r="Z59" s="125"/>
      <c r="AA59" s="126" t="s">
        <v>570</v>
      </c>
      <c r="AB59" s="136"/>
      <c r="AC59" s="137"/>
      <c r="AD59" s="127"/>
      <c r="AE59" s="128"/>
      <c r="AF59" s="128"/>
      <c r="AG59" s="127"/>
      <c r="AH59" s="127"/>
      <c r="AI59" s="127"/>
      <c r="AJ59" s="127"/>
      <c r="AK59" s="127"/>
      <c r="AL59" s="127"/>
      <c r="AM59" s="127"/>
      <c r="AN59" s="127"/>
      <c r="AO59" s="128"/>
      <c r="AP59" s="128"/>
      <c r="AQ59" s="128"/>
      <c r="AR59" s="128"/>
      <c r="AS59" s="127"/>
      <c r="AT59" s="127"/>
      <c r="AU59" s="127"/>
      <c r="AV59" s="127"/>
      <c r="AW59" s="128"/>
      <c r="AX59" s="128"/>
      <c r="AY59" s="127"/>
      <c r="AZ59" s="127"/>
      <c r="BA59" s="127"/>
      <c r="BB59" s="127"/>
    </row>
    <row r="60" spans="1:54" s="129" customFormat="1" ht="14.25" x14ac:dyDescent="0.2">
      <c r="A60" s="130" t="s">
        <v>151</v>
      </c>
      <c r="B60" s="131" t="s">
        <v>594</v>
      </c>
      <c r="C60" s="131" t="s">
        <v>595</v>
      </c>
      <c r="D60" s="132">
        <v>908.48</v>
      </c>
      <c r="E60" s="132">
        <v>131.80000000000001</v>
      </c>
      <c r="F60" s="132">
        <v>694.29</v>
      </c>
      <c r="G60" s="132">
        <v>201.83</v>
      </c>
      <c r="H60" s="132">
        <v>1936.4</v>
      </c>
      <c r="I60" s="123"/>
      <c r="J60" s="123"/>
      <c r="K60" s="123"/>
      <c r="L60" s="123"/>
      <c r="M60" s="123"/>
      <c r="N60" s="124"/>
      <c r="O60" s="124"/>
      <c r="P60" s="124"/>
      <c r="Q60" s="124"/>
      <c r="R60" s="124"/>
      <c r="S60" s="124"/>
      <c r="T60" s="125"/>
      <c r="U60" s="125"/>
      <c r="V60" s="125"/>
      <c r="W60" s="125"/>
      <c r="X60" s="125"/>
      <c r="Y60" s="125"/>
      <c r="Z60" s="125"/>
      <c r="AA60" s="126"/>
      <c r="AB60" s="136"/>
      <c r="AC60" s="137"/>
      <c r="AD60" s="127"/>
      <c r="AE60" s="128"/>
      <c r="AF60" s="128"/>
      <c r="AG60" s="127"/>
      <c r="AH60" s="127"/>
      <c r="AI60" s="127"/>
      <c r="AJ60" s="127"/>
      <c r="AK60" s="127"/>
      <c r="AL60" s="127"/>
      <c r="AM60" s="127"/>
      <c r="AN60" s="127"/>
      <c r="AO60" s="128"/>
      <c r="AP60" s="128"/>
      <c r="AQ60" s="128"/>
      <c r="AR60" s="128"/>
      <c r="AS60" s="127"/>
      <c r="AT60" s="127"/>
      <c r="AU60" s="127"/>
      <c r="AV60" s="127"/>
      <c r="AW60" s="128"/>
      <c r="AX60" s="128"/>
      <c r="AY60" s="127"/>
      <c r="AZ60" s="127"/>
      <c r="BA60" s="127"/>
      <c r="BB60" s="127"/>
    </row>
    <row r="61" spans="1:54" s="129" customFormat="1" ht="14.25" x14ac:dyDescent="0.2">
      <c r="A61" s="133"/>
      <c r="B61" s="251" t="s">
        <v>596</v>
      </c>
      <c r="C61" s="252"/>
      <c r="D61" s="134">
        <v>908.48</v>
      </c>
      <c r="E61" s="134">
        <v>131.80000000000001</v>
      </c>
      <c r="F61" s="135">
        <v>694.29</v>
      </c>
      <c r="G61" s="135">
        <v>201.83</v>
      </c>
      <c r="H61" s="135">
        <v>1936.4</v>
      </c>
      <c r="I61" s="123"/>
      <c r="J61" s="123"/>
      <c r="K61" s="123"/>
      <c r="L61" s="123"/>
      <c r="M61" s="123"/>
      <c r="N61" s="124"/>
      <c r="O61" s="124"/>
      <c r="P61" s="124"/>
      <c r="Q61" s="124"/>
      <c r="R61" s="124"/>
      <c r="S61" s="124"/>
      <c r="T61" s="125"/>
      <c r="U61" s="125"/>
      <c r="V61" s="125"/>
      <c r="W61" s="125"/>
      <c r="X61" s="125"/>
      <c r="Y61" s="125"/>
      <c r="Z61" s="125"/>
      <c r="AA61" s="126"/>
      <c r="AB61" s="136" t="s">
        <v>596</v>
      </c>
      <c r="AC61" s="137"/>
      <c r="AD61" s="127"/>
      <c r="AE61" s="128"/>
      <c r="AF61" s="128"/>
      <c r="AG61" s="127"/>
      <c r="AH61" s="127"/>
      <c r="AI61" s="127"/>
      <c r="AJ61" s="127"/>
      <c r="AK61" s="127"/>
      <c r="AL61" s="127"/>
      <c r="AM61" s="127"/>
      <c r="AN61" s="127"/>
      <c r="AO61" s="128"/>
      <c r="AP61" s="128"/>
      <c r="AQ61" s="128"/>
      <c r="AR61" s="128"/>
      <c r="AS61" s="127"/>
      <c r="AT61" s="127"/>
      <c r="AU61" s="127"/>
      <c r="AV61" s="127"/>
      <c r="AW61" s="128"/>
      <c r="AX61" s="128"/>
      <c r="AY61" s="127"/>
      <c r="AZ61" s="127"/>
      <c r="BA61" s="127"/>
      <c r="BB61" s="127"/>
    </row>
    <row r="62" spans="1:54" s="129" customFormat="1" ht="14.25" x14ac:dyDescent="0.2">
      <c r="A62" s="133"/>
      <c r="B62" s="253" t="s">
        <v>571</v>
      </c>
      <c r="C62" s="254"/>
      <c r="D62" s="134">
        <v>5450.87</v>
      </c>
      <c r="E62" s="134">
        <v>790.79</v>
      </c>
      <c r="F62" s="135">
        <v>4165.74</v>
      </c>
      <c r="G62" s="135">
        <v>1210.96</v>
      </c>
      <c r="H62" s="135">
        <v>11618.36</v>
      </c>
      <c r="I62" s="123"/>
      <c r="J62" s="123"/>
      <c r="K62" s="123"/>
      <c r="L62" s="123"/>
      <c r="M62" s="123"/>
      <c r="N62" s="124"/>
      <c r="O62" s="124"/>
      <c r="P62" s="124"/>
      <c r="Q62" s="124"/>
      <c r="R62" s="124"/>
      <c r="S62" s="124"/>
      <c r="T62" s="125"/>
      <c r="U62" s="125"/>
      <c r="V62" s="125"/>
      <c r="W62" s="125"/>
      <c r="X62" s="125"/>
      <c r="Y62" s="125"/>
      <c r="Z62" s="125"/>
      <c r="AA62" s="126"/>
      <c r="AB62" s="136"/>
      <c r="AC62" s="137"/>
      <c r="AD62" s="137" t="s">
        <v>571</v>
      </c>
      <c r="AE62" s="128"/>
      <c r="AF62" s="128"/>
      <c r="AG62" s="127"/>
      <c r="AH62" s="127"/>
      <c r="AI62" s="127"/>
      <c r="AJ62" s="127"/>
      <c r="AK62" s="127"/>
      <c r="AL62" s="127"/>
      <c r="AM62" s="127"/>
      <c r="AN62" s="127"/>
      <c r="AO62" s="128"/>
      <c r="AP62" s="128"/>
      <c r="AQ62" s="128"/>
      <c r="AR62" s="128"/>
      <c r="AS62" s="127"/>
      <c r="AT62" s="127"/>
      <c r="AU62" s="127"/>
      <c r="AV62" s="127"/>
      <c r="AW62" s="128"/>
      <c r="AX62" s="128"/>
      <c r="AY62" s="127"/>
      <c r="AZ62" s="127"/>
      <c r="BA62" s="127"/>
      <c r="BB62" s="127"/>
    </row>
    <row r="63" spans="1:54" s="129" customFormat="1" ht="11.25" customHeight="1" x14ac:dyDescent="0.2">
      <c r="A63" s="133"/>
      <c r="B63" s="255" t="s">
        <v>572</v>
      </c>
      <c r="C63" s="256"/>
      <c r="D63" s="138"/>
      <c r="E63" s="138"/>
      <c r="F63" s="138"/>
      <c r="G63" s="138"/>
      <c r="H63" s="138"/>
      <c r="I63" s="123"/>
      <c r="J63" s="123"/>
      <c r="K63" s="123"/>
      <c r="L63" s="123"/>
      <c r="M63" s="123"/>
      <c r="N63" s="124"/>
      <c r="O63" s="124"/>
      <c r="P63" s="124"/>
      <c r="Q63" s="124"/>
      <c r="R63" s="124"/>
      <c r="S63" s="124"/>
      <c r="T63" s="125"/>
      <c r="U63" s="125"/>
      <c r="V63" s="125"/>
      <c r="W63" s="125"/>
      <c r="X63" s="125"/>
      <c r="Y63" s="125"/>
      <c r="Z63" s="125"/>
      <c r="AA63" s="126"/>
      <c r="AB63" s="136"/>
      <c r="AC63" s="137"/>
      <c r="AD63" s="137"/>
      <c r="AE63" s="128"/>
      <c r="AF63" s="128"/>
      <c r="AG63" s="127"/>
      <c r="AH63" s="127"/>
      <c r="AI63" s="127"/>
      <c r="AJ63" s="127"/>
      <c r="AK63" s="127"/>
      <c r="AL63" s="127"/>
      <c r="AM63" s="127"/>
      <c r="AN63" s="127"/>
      <c r="AO63" s="128"/>
      <c r="AP63" s="128"/>
      <c r="AQ63" s="128"/>
      <c r="AR63" s="128"/>
      <c r="AS63" s="127"/>
      <c r="AT63" s="127"/>
      <c r="AU63" s="127"/>
      <c r="AV63" s="127"/>
      <c r="AW63" s="128"/>
      <c r="AX63" s="128"/>
      <c r="AY63" s="127"/>
      <c r="AZ63" s="127"/>
      <c r="BA63" s="127"/>
      <c r="BB63" s="127"/>
    </row>
    <row r="64" spans="1:54" s="129" customFormat="1" ht="14.25" x14ac:dyDescent="0.2">
      <c r="A64" s="133"/>
      <c r="B64" s="245" t="s">
        <v>573</v>
      </c>
      <c r="C64" s="246"/>
      <c r="D64" s="138"/>
      <c r="E64" s="138"/>
      <c r="F64" s="138"/>
      <c r="G64" s="138"/>
      <c r="H64" s="134">
        <v>960.57</v>
      </c>
      <c r="I64" s="123"/>
      <c r="J64" s="123"/>
      <c r="K64" s="123"/>
      <c r="L64" s="123"/>
      <c r="M64" s="123"/>
      <c r="N64" s="124"/>
      <c r="O64" s="124"/>
      <c r="P64" s="124"/>
      <c r="Q64" s="124"/>
      <c r="R64" s="124"/>
      <c r="S64" s="124"/>
      <c r="T64" s="125"/>
      <c r="U64" s="125"/>
      <c r="V64" s="125"/>
      <c r="W64" s="125"/>
      <c r="X64" s="125"/>
      <c r="Y64" s="125"/>
      <c r="Z64" s="125"/>
      <c r="AA64" s="126"/>
      <c r="AB64" s="136"/>
      <c r="AC64" s="137"/>
      <c r="AD64" s="137"/>
      <c r="AE64" s="128"/>
      <c r="AF64" s="128"/>
      <c r="AG64" s="127"/>
      <c r="AH64" s="127"/>
      <c r="AI64" s="127"/>
      <c r="AJ64" s="127"/>
      <c r="AK64" s="127"/>
      <c r="AL64" s="127"/>
      <c r="AM64" s="127"/>
      <c r="AN64" s="127"/>
      <c r="AO64" s="128"/>
      <c r="AP64" s="128"/>
      <c r="AQ64" s="128"/>
      <c r="AR64" s="128"/>
      <c r="AS64" s="127"/>
      <c r="AT64" s="127"/>
      <c r="AU64" s="127"/>
      <c r="AV64" s="127"/>
      <c r="AW64" s="128"/>
      <c r="AX64" s="128"/>
      <c r="AY64" s="127"/>
      <c r="AZ64" s="127"/>
      <c r="BA64" s="127"/>
      <c r="BB64" s="127"/>
    </row>
    <row r="65" spans="1:54" s="129" customFormat="1" ht="14.25" x14ac:dyDescent="0.2">
      <c r="A65" s="133"/>
      <c r="B65" s="245" t="s">
        <v>574</v>
      </c>
      <c r="C65" s="246"/>
      <c r="D65" s="138"/>
      <c r="E65" s="138"/>
      <c r="F65" s="138"/>
      <c r="G65" s="138"/>
      <c r="H65" s="134">
        <v>270.7</v>
      </c>
      <c r="I65" s="123"/>
      <c r="J65" s="123"/>
      <c r="K65" s="123"/>
      <c r="L65" s="123"/>
      <c r="M65" s="123"/>
      <c r="N65" s="124"/>
      <c r="O65" s="124"/>
      <c r="P65" s="124"/>
      <c r="Q65" s="124"/>
      <c r="R65" s="124"/>
      <c r="S65" s="124"/>
      <c r="T65" s="125"/>
      <c r="U65" s="125"/>
      <c r="V65" s="125"/>
      <c r="W65" s="125"/>
      <c r="X65" s="125"/>
      <c r="Y65" s="125"/>
      <c r="Z65" s="125"/>
      <c r="AA65" s="126"/>
      <c r="AB65" s="136"/>
      <c r="AC65" s="137"/>
      <c r="AD65" s="137"/>
      <c r="AE65" s="128"/>
      <c r="AF65" s="128"/>
      <c r="AG65" s="127"/>
      <c r="AH65" s="127"/>
      <c r="AI65" s="127"/>
      <c r="AJ65" s="127"/>
      <c r="AK65" s="127"/>
      <c r="AL65" s="127"/>
      <c r="AM65" s="127"/>
      <c r="AN65" s="127"/>
      <c r="AO65" s="128"/>
      <c r="AP65" s="128"/>
      <c r="AQ65" s="128"/>
      <c r="AR65" s="128"/>
      <c r="AS65" s="127"/>
      <c r="AT65" s="127"/>
      <c r="AU65" s="127"/>
      <c r="AV65" s="127"/>
      <c r="AW65" s="128"/>
      <c r="AX65" s="128"/>
      <c r="AY65" s="127"/>
      <c r="AZ65" s="127"/>
      <c r="BA65" s="127"/>
      <c r="BB65" s="127"/>
    </row>
    <row r="66" spans="1:54" s="129" customFormat="1" ht="14.25" x14ac:dyDescent="0.2">
      <c r="A66" s="133"/>
      <c r="B66" s="245" t="s">
        <v>575</v>
      </c>
      <c r="C66" s="246"/>
      <c r="D66" s="138"/>
      <c r="E66" s="138"/>
      <c r="F66" s="138"/>
      <c r="G66" s="138"/>
      <c r="H66" s="134">
        <v>165.6</v>
      </c>
      <c r="I66" s="123"/>
      <c r="J66" s="123"/>
      <c r="K66" s="123"/>
      <c r="L66" s="123"/>
      <c r="M66" s="123"/>
      <c r="N66" s="124"/>
      <c r="O66" s="124"/>
      <c r="P66" s="124"/>
      <c r="Q66" s="124"/>
      <c r="R66" s="124"/>
      <c r="S66" s="124"/>
      <c r="T66" s="125"/>
      <c r="U66" s="125"/>
      <c r="V66" s="125"/>
      <c r="W66" s="125"/>
      <c r="X66" s="125"/>
      <c r="Y66" s="125"/>
      <c r="Z66" s="125"/>
      <c r="AA66" s="126"/>
      <c r="AB66" s="136"/>
      <c r="AC66" s="137"/>
      <c r="AD66" s="137"/>
      <c r="AE66" s="128"/>
      <c r="AF66" s="128"/>
      <c r="AG66" s="127"/>
      <c r="AH66" s="127"/>
      <c r="AI66" s="127"/>
      <c r="AJ66" s="127"/>
      <c r="AK66" s="127"/>
      <c r="AL66" s="127"/>
      <c r="AM66" s="127"/>
      <c r="AN66" s="127"/>
      <c r="AO66" s="128"/>
      <c r="AP66" s="128"/>
      <c r="AQ66" s="128"/>
      <c r="AR66" s="128"/>
      <c r="AS66" s="127"/>
      <c r="AT66" s="127"/>
      <c r="AU66" s="127"/>
      <c r="AV66" s="127"/>
      <c r="AW66" s="128"/>
      <c r="AX66" s="128"/>
      <c r="AY66" s="127"/>
      <c r="AZ66" s="127"/>
      <c r="BA66" s="127"/>
      <c r="BB66" s="127"/>
    </row>
    <row r="67" spans="1:54" s="129" customFormat="1" ht="14.25" x14ac:dyDescent="0.2">
      <c r="A67" s="133"/>
      <c r="B67" s="245" t="s">
        <v>576</v>
      </c>
      <c r="C67" s="246"/>
      <c r="D67" s="138"/>
      <c r="E67" s="138"/>
      <c r="F67" s="138"/>
      <c r="G67" s="138"/>
      <c r="H67" s="134">
        <v>2658.08</v>
      </c>
      <c r="I67" s="123"/>
      <c r="J67" s="123"/>
      <c r="K67" s="123"/>
      <c r="L67" s="123"/>
      <c r="M67" s="123"/>
      <c r="N67" s="124"/>
      <c r="O67" s="124"/>
      <c r="P67" s="124"/>
      <c r="Q67" s="124"/>
      <c r="R67" s="124"/>
      <c r="S67" s="124"/>
      <c r="T67" s="125"/>
      <c r="U67" s="125"/>
      <c r="V67" s="125"/>
      <c r="W67" s="125"/>
      <c r="X67" s="125"/>
      <c r="Y67" s="125"/>
      <c r="Z67" s="125"/>
      <c r="AA67" s="126"/>
      <c r="AB67" s="136"/>
      <c r="AC67" s="137"/>
      <c r="AD67" s="137"/>
      <c r="AE67" s="128"/>
      <c r="AF67" s="128"/>
      <c r="AG67" s="127"/>
      <c r="AH67" s="127"/>
      <c r="AI67" s="127"/>
      <c r="AJ67" s="127"/>
      <c r="AK67" s="127"/>
      <c r="AL67" s="127"/>
      <c r="AM67" s="127"/>
      <c r="AN67" s="127"/>
      <c r="AO67" s="128"/>
      <c r="AP67" s="128"/>
      <c r="AQ67" s="128"/>
      <c r="AR67" s="128"/>
      <c r="AS67" s="127"/>
      <c r="AT67" s="127"/>
      <c r="AU67" s="127"/>
      <c r="AV67" s="127"/>
      <c r="AW67" s="128"/>
      <c r="AX67" s="128"/>
      <c r="AY67" s="127"/>
      <c r="AZ67" s="127"/>
      <c r="BA67" s="127"/>
      <c r="BB67" s="127"/>
    </row>
    <row r="68" spans="1:54" s="129" customFormat="1" ht="14.25" x14ac:dyDescent="0.2">
      <c r="A68" s="133"/>
      <c r="B68" s="245" t="s">
        <v>577</v>
      </c>
      <c r="C68" s="246"/>
      <c r="D68" s="138"/>
      <c r="E68" s="138"/>
      <c r="F68" s="138"/>
      <c r="G68" s="138"/>
      <c r="H68" s="134">
        <v>1076.26</v>
      </c>
      <c r="I68" s="123"/>
      <c r="J68" s="123"/>
      <c r="K68" s="123"/>
      <c r="L68" s="123"/>
      <c r="M68" s="123"/>
      <c r="N68" s="124"/>
      <c r="O68" s="124"/>
      <c r="P68" s="124"/>
      <c r="Q68" s="124"/>
      <c r="R68" s="124"/>
      <c r="S68" s="124"/>
      <c r="T68" s="125"/>
      <c r="U68" s="125"/>
      <c r="V68" s="125"/>
      <c r="W68" s="125"/>
      <c r="X68" s="125"/>
      <c r="Y68" s="125"/>
      <c r="Z68" s="125"/>
      <c r="AA68" s="126"/>
      <c r="AB68" s="136"/>
      <c r="AC68" s="137"/>
      <c r="AD68" s="137"/>
      <c r="AE68" s="128"/>
      <c r="AF68" s="128"/>
      <c r="AG68" s="127"/>
      <c r="AH68" s="127"/>
      <c r="AI68" s="127"/>
      <c r="AJ68" s="127"/>
      <c r="AK68" s="127"/>
      <c r="AL68" s="127"/>
      <c r="AM68" s="127"/>
      <c r="AN68" s="127"/>
      <c r="AO68" s="128"/>
      <c r="AP68" s="128"/>
      <c r="AQ68" s="128"/>
      <c r="AR68" s="128"/>
      <c r="AS68" s="127"/>
      <c r="AT68" s="127"/>
      <c r="AU68" s="127"/>
      <c r="AV68" s="127"/>
      <c r="AW68" s="128"/>
      <c r="AX68" s="128"/>
      <c r="AY68" s="127"/>
      <c r="AZ68" s="127"/>
      <c r="BA68" s="127"/>
      <c r="BB68" s="127"/>
    </row>
    <row r="69" spans="1:54" s="129" customFormat="1" ht="14.25" x14ac:dyDescent="0.2">
      <c r="A69" s="133"/>
      <c r="B69" s="245" t="s">
        <v>578</v>
      </c>
      <c r="C69" s="246"/>
      <c r="D69" s="138"/>
      <c r="E69" s="138"/>
      <c r="F69" s="138"/>
      <c r="G69" s="138"/>
      <c r="H69" s="134">
        <v>607.26</v>
      </c>
      <c r="I69" s="123"/>
      <c r="J69" s="123"/>
      <c r="K69" s="123"/>
      <c r="L69" s="123"/>
      <c r="M69" s="123"/>
      <c r="N69" s="124"/>
      <c r="O69" s="124"/>
      <c r="P69" s="124"/>
      <c r="Q69" s="124"/>
      <c r="R69" s="124"/>
      <c r="S69" s="124"/>
      <c r="T69" s="125"/>
      <c r="U69" s="125"/>
      <c r="V69" s="125"/>
      <c r="W69" s="125"/>
      <c r="X69" s="125"/>
      <c r="Y69" s="125"/>
      <c r="Z69" s="125"/>
      <c r="AA69" s="126"/>
      <c r="AB69" s="136"/>
      <c r="AC69" s="137"/>
      <c r="AD69" s="137"/>
      <c r="AE69" s="128"/>
      <c r="AF69" s="128"/>
      <c r="AG69" s="127"/>
      <c r="AH69" s="127"/>
      <c r="AI69" s="127"/>
      <c r="AJ69" s="127"/>
      <c r="AK69" s="127"/>
      <c r="AL69" s="127"/>
      <c r="AM69" s="127"/>
      <c r="AN69" s="127"/>
      <c r="AO69" s="128"/>
      <c r="AP69" s="128"/>
      <c r="AQ69" s="128"/>
      <c r="AR69" s="128"/>
      <c r="AS69" s="127"/>
      <c r="AT69" s="127"/>
      <c r="AU69" s="127"/>
      <c r="AV69" s="127"/>
      <c r="AW69" s="128"/>
      <c r="AX69" s="128"/>
      <c r="AY69" s="127"/>
      <c r="AZ69" s="127"/>
      <c r="BA69" s="127"/>
      <c r="BB69" s="127"/>
    </row>
    <row r="70" spans="1:54" s="129" customFormat="1" ht="14.25" x14ac:dyDescent="0.2">
      <c r="A70" s="133"/>
      <c r="B70" s="245" t="s">
        <v>579</v>
      </c>
      <c r="C70" s="246"/>
      <c r="D70" s="138"/>
      <c r="E70" s="138"/>
      <c r="F70" s="138"/>
      <c r="G70" s="138"/>
      <c r="H70" s="134">
        <v>4165.74</v>
      </c>
      <c r="I70" s="123"/>
      <c r="J70" s="123"/>
      <c r="K70" s="123"/>
      <c r="L70" s="123"/>
      <c r="M70" s="123"/>
      <c r="N70" s="124"/>
      <c r="O70" s="124"/>
      <c r="P70" s="124"/>
      <c r="Q70" s="124"/>
      <c r="R70" s="124"/>
      <c r="S70" s="124"/>
      <c r="T70" s="125"/>
      <c r="U70" s="125"/>
      <c r="V70" s="125"/>
      <c r="W70" s="125"/>
      <c r="X70" s="125"/>
      <c r="Y70" s="125"/>
      <c r="Z70" s="125"/>
      <c r="AA70" s="126"/>
      <c r="AB70" s="136"/>
      <c r="AC70" s="137"/>
      <c r="AD70" s="137"/>
      <c r="AE70" s="128"/>
      <c r="AF70" s="128"/>
      <c r="AG70" s="127"/>
      <c r="AH70" s="127"/>
      <c r="AI70" s="127"/>
      <c r="AJ70" s="127"/>
      <c r="AK70" s="127"/>
      <c r="AL70" s="127"/>
      <c r="AM70" s="127"/>
      <c r="AN70" s="127"/>
      <c r="AO70" s="128"/>
      <c r="AP70" s="128"/>
      <c r="AQ70" s="128"/>
      <c r="AR70" s="128"/>
      <c r="AS70" s="127"/>
      <c r="AT70" s="127"/>
      <c r="AU70" s="127"/>
      <c r="AV70" s="127"/>
      <c r="AW70" s="128"/>
      <c r="AX70" s="128"/>
      <c r="AY70" s="127"/>
      <c r="AZ70" s="127"/>
      <c r="BA70" s="127"/>
      <c r="BB70" s="127"/>
    </row>
    <row r="71" spans="1:54" s="129" customFormat="1" ht="14.25" x14ac:dyDescent="0.2">
      <c r="A71" s="139"/>
      <c r="B71" s="247" t="s">
        <v>580</v>
      </c>
      <c r="C71" s="247"/>
      <c r="D71" s="139"/>
      <c r="E71" s="139"/>
      <c r="F71" s="139"/>
      <c r="G71" s="139"/>
      <c r="H71" s="134">
        <v>1210.96</v>
      </c>
      <c r="I71" s="123"/>
      <c r="J71" s="123"/>
      <c r="K71" s="123"/>
      <c r="L71" s="123"/>
      <c r="M71" s="123"/>
      <c r="N71" s="124"/>
      <c r="O71" s="124"/>
      <c r="P71" s="124"/>
      <c r="Q71" s="124"/>
      <c r="R71" s="124"/>
      <c r="S71" s="124"/>
      <c r="T71" s="125"/>
      <c r="U71" s="125"/>
      <c r="V71" s="125"/>
      <c r="W71" s="125"/>
      <c r="X71" s="125"/>
      <c r="Y71" s="125"/>
      <c r="Z71" s="125"/>
      <c r="AA71" s="126"/>
      <c r="AB71" s="136"/>
      <c r="AC71" s="137"/>
      <c r="AD71" s="137"/>
      <c r="AE71" s="128"/>
      <c r="AF71" s="128"/>
      <c r="AG71" s="127"/>
      <c r="AH71" s="127"/>
      <c r="AI71" s="127"/>
      <c r="AJ71" s="127"/>
      <c r="AK71" s="127"/>
      <c r="AL71" s="127"/>
      <c r="AM71" s="127"/>
      <c r="AN71" s="127"/>
      <c r="AO71" s="128"/>
      <c r="AP71" s="128"/>
      <c r="AQ71" s="128"/>
      <c r="AR71" s="128"/>
      <c r="AS71" s="127"/>
      <c r="AT71" s="127"/>
      <c r="AU71" s="127"/>
      <c r="AV71" s="127"/>
      <c r="AW71" s="128"/>
      <c r="AX71" s="128"/>
      <c r="AY71" s="127"/>
      <c r="AZ71" s="127"/>
      <c r="BA71" s="127"/>
      <c r="BB71" s="127"/>
    </row>
    <row r="72" spans="1:54" ht="26.25" customHeight="1" x14ac:dyDescent="0.2"/>
  </sheetData>
  <mergeCells count="45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49:C49"/>
    <mergeCell ref="H22:H23"/>
    <mergeCell ref="A25:H25"/>
    <mergeCell ref="B30:C30"/>
    <mergeCell ref="A31:H31"/>
    <mergeCell ref="B37:C37"/>
    <mergeCell ref="A38:H38"/>
    <mergeCell ref="B39:C39"/>
    <mergeCell ref="A40:H40"/>
    <mergeCell ref="B41:C41"/>
    <mergeCell ref="A42:H42"/>
    <mergeCell ref="B48:C48"/>
    <mergeCell ref="B66:C66"/>
    <mergeCell ref="A50:H50"/>
    <mergeCell ref="B55:C55"/>
    <mergeCell ref="B56:C56"/>
    <mergeCell ref="A57:H57"/>
    <mergeCell ref="B58:C58"/>
    <mergeCell ref="A59:H59"/>
    <mergeCell ref="B61:C61"/>
    <mergeCell ref="B62:C62"/>
    <mergeCell ref="B63:C63"/>
    <mergeCell ref="B64:C64"/>
    <mergeCell ref="B65:C65"/>
    <mergeCell ref="B67:C67"/>
    <mergeCell ref="B68:C68"/>
    <mergeCell ref="B69:C69"/>
    <mergeCell ref="B70:C70"/>
    <mergeCell ref="B71:C71"/>
  </mergeCells>
  <phoneticPr fontId="39" type="noConversion"/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0BF08-084E-446A-8613-1409C2EF397C}">
  <sheetPr>
    <pageSetUpPr fitToPage="1"/>
  </sheetPr>
  <dimension ref="A1:Y23"/>
  <sheetViews>
    <sheetView topLeftCell="A2" workbookViewId="0">
      <selection activeCell="D11" sqref="D11"/>
    </sheetView>
  </sheetViews>
  <sheetFormatPr defaultColWidth="8.85546875" defaultRowHeight="11.25" customHeight="1" x14ac:dyDescent="0.2"/>
  <cols>
    <col min="1" max="1" width="7" style="67" customWidth="1"/>
    <col min="2" max="2" width="43.140625" style="67" customWidth="1"/>
    <col min="3" max="3" width="47.140625" style="67" customWidth="1"/>
    <col min="4" max="4" width="43.140625" style="67" customWidth="1"/>
    <col min="5" max="5" width="12.140625" style="67" customWidth="1"/>
    <col min="6" max="7" width="8.85546875" style="67"/>
    <col min="8" max="8" width="16" style="67" customWidth="1"/>
    <col min="9" max="12" width="8.85546875" style="67"/>
    <col min="13" max="17" width="152.5703125" style="97" hidden="1" customWidth="1"/>
    <col min="18" max="25" width="145.5703125" style="98" hidden="1" customWidth="1"/>
    <col min="26" max="16384" width="8.85546875" style="67"/>
  </cols>
  <sheetData>
    <row r="1" spans="1:17" s="68" customFormat="1" ht="6" hidden="1" customHeight="1" x14ac:dyDescent="0.25"/>
    <row r="2" spans="1:17" s="68" customFormat="1" ht="15" x14ac:dyDescent="0.25">
      <c r="E2" s="70" t="s">
        <v>476</v>
      </c>
    </row>
    <row r="3" spans="1:17" s="68" customFormat="1" ht="15" x14ac:dyDescent="0.25">
      <c r="E3" s="70" t="s">
        <v>477</v>
      </c>
    </row>
    <row r="4" spans="1:17" s="68" customFormat="1" ht="24.75" customHeight="1" x14ac:dyDescent="0.25">
      <c r="A4" s="314" t="s">
        <v>496</v>
      </c>
      <c r="B4" s="314"/>
      <c r="C4" s="314"/>
      <c r="D4" s="314"/>
      <c r="E4" s="314"/>
    </row>
    <row r="5" spans="1:17" s="68" customFormat="1" ht="18.75" customHeight="1" x14ac:dyDescent="0.25">
      <c r="A5" s="315" t="s">
        <v>646</v>
      </c>
      <c r="B5" s="316"/>
      <c r="C5" s="316"/>
      <c r="D5" s="316"/>
      <c r="E5" s="316"/>
    </row>
    <row r="6" spans="1:17" s="68" customFormat="1" ht="51" x14ac:dyDescent="0.25">
      <c r="A6" s="317" t="s">
        <v>429</v>
      </c>
      <c r="B6" s="318"/>
      <c r="C6" s="318"/>
      <c r="D6" s="318"/>
      <c r="E6" s="318"/>
      <c r="M6" s="96" t="s">
        <v>497</v>
      </c>
      <c r="N6" s="96" t="s">
        <v>2</v>
      </c>
      <c r="O6" s="96" t="s">
        <v>2</v>
      </c>
      <c r="P6" s="96" t="s">
        <v>2</v>
      </c>
      <c r="Q6" s="96" t="s">
        <v>2</v>
      </c>
    </row>
    <row r="7" spans="1:17" s="68" customFormat="1" ht="11.25" customHeight="1" x14ac:dyDescent="0.25">
      <c r="A7" s="319" t="s">
        <v>5</v>
      </c>
      <c r="B7" s="319"/>
      <c r="C7" s="319"/>
      <c r="D7" s="319"/>
      <c r="E7" s="319"/>
    </row>
    <row r="9" spans="1:17" s="68" customFormat="1" ht="15" x14ac:dyDescent="0.25">
      <c r="A9" s="67" t="s">
        <v>480</v>
      </c>
    </row>
    <row r="11" spans="1:17" s="68" customFormat="1" ht="65.25" customHeight="1" x14ac:dyDescent="0.25">
      <c r="A11" s="88" t="s">
        <v>462</v>
      </c>
      <c r="B11" s="88" t="s">
        <v>481</v>
      </c>
      <c r="C11" s="88" t="s">
        <v>482</v>
      </c>
      <c r="D11" s="88" t="s">
        <v>483</v>
      </c>
      <c r="E11" s="88" t="s">
        <v>484</v>
      </c>
    </row>
    <row r="12" spans="1:17" s="68" customFormat="1" ht="15" x14ac:dyDescent="0.25">
      <c r="A12" s="86">
        <v>1</v>
      </c>
      <c r="B12" s="87">
        <v>2</v>
      </c>
      <c r="C12" s="87">
        <v>3</v>
      </c>
      <c r="D12" s="86">
        <v>4</v>
      </c>
      <c r="E12" s="86">
        <v>5</v>
      </c>
    </row>
    <row r="13" spans="1:17" s="68" customFormat="1" ht="12.75" customHeight="1" x14ac:dyDescent="0.25">
      <c r="A13" s="277" t="s">
        <v>485</v>
      </c>
      <c r="B13" s="278"/>
      <c r="C13" s="278"/>
      <c r="D13" s="278"/>
      <c r="E13" s="279"/>
    </row>
    <row r="14" spans="1:17" s="68" customFormat="1" ht="90" x14ac:dyDescent="0.25">
      <c r="A14" s="85" t="s">
        <v>38</v>
      </c>
      <c r="B14" s="83" t="s">
        <v>486</v>
      </c>
      <c r="C14" s="83" t="s">
        <v>487</v>
      </c>
      <c r="D14" s="82" t="s">
        <v>488</v>
      </c>
      <c r="E14" s="95">
        <v>119584</v>
      </c>
    </row>
    <row r="15" spans="1:17" s="68" customFormat="1" ht="15" x14ac:dyDescent="0.25">
      <c r="A15" s="80"/>
      <c r="B15" s="79"/>
      <c r="C15" s="78" t="s">
        <v>443</v>
      </c>
      <c r="D15" s="77" t="s">
        <v>442</v>
      </c>
      <c r="E15" s="76"/>
    </row>
    <row r="16" spans="1:17" s="68" customFormat="1" ht="15" x14ac:dyDescent="0.25">
      <c r="A16" s="80"/>
      <c r="B16" s="79"/>
      <c r="C16" s="78" t="s">
        <v>441</v>
      </c>
      <c r="D16" s="77" t="s">
        <v>489</v>
      </c>
      <c r="E16" s="76"/>
    </row>
    <row r="17" spans="1:6" s="68" customFormat="1" ht="34.5" x14ac:dyDescent="0.25">
      <c r="A17" s="80"/>
      <c r="B17" s="79"/>
      <c r="C17" s="78" t="s">
        <v>490</v>
      </c>
      <c r="D17" s="77" t="s">
        <v>491</v>
      </c>
      <c r="E17" s="76"/>
    </row>
    <row r="18" spans="1:6" s="68" customFormat="1" ht="15" x14ac:dyDescent="0.25">
      <c r="A18" s="80"/>
      <c r="B18" s="79"/>
      <c r="C18" s="78" t="s">
        <v>492</v>
      </c>
      <c r="D18" s="77" t="s">
        <v>493</v>
      </c>
      <c r="E18" s="80"/>
    </row>
    <row r="19" spans="1:6" s="68" customFormat="1" ht="15" x14ac:dyDescent="0.25">
      <c r="A19" s="73"/>
      <c r="B19" s="275" t="s">
        <v>74</v>
      </c>
      <c r="C19" s="275"/>
      <c r="D19" s="73"/>
      <c r="E19" s="72"/>
    </row>
    <row r="20" spans="1:6" s="68" customFormat="1" ht="11.25" customHeight="1" x14ac:dyDescent="0.25">
      <c r="A20" s="73"/>
      <c r="B20" s="280" t="s">
        <v>494</v>
      </c>
      <c r="C20" s="280"/>
      <c r="D20" s="73"/>
      <c r="E20" s="74" t="s">
        <v>495</v>
      </c>
    </row>
    <row r="21" spans="1:6" s="68" customFormat="1" ht="11.25" customHeight="1" x14ac:dyDescent="0.25">
      <c r="A21" s="73"/>
      <c r="B21" s="275" t="s">
        <v>431</v>
      </c>
      <c r="C21" s="275"/>
      <c r="D21" s="73"/>
      <c r="E21" s="72" t="s">
        <v>495</v>
      </c>
    </row>
    <row r="22" spans="1:6" s="68" customFormat="1" ht="23.25" customHeight="1" x14ac:dyDescent="0.25"/>
    <row r="23" spans="1:6" s="68" customFormat="1" ht="11.25" customHeight="1" x14ac:dyDescent="0.25">
      <c r="D23" s="69"/>
      <c r="E23" s="69"/>
      <c r="F23" s="69"/>
    </row>
  </sheetData>
  <mergeCells count="8">
    <mergeCell ref="B20:C20"/>
    <mergeCell ref="B21:C21"/>
    <mergeCell ref="A4:E4"/>
    <mergeCell ref="A5:E5"/>
    <mergeCell ref="A6:E6"/>
    <mergeCell ref="A7:E7"/>
    <mergeCell ref="A13:E13"/>
    <mergeCell ref="B19:C19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5B52A-FA11-46E7-9697-96E3C3FB5D0E}">
  <sheetPr>
    <pageSetUpPr fitToPage="1"/>
  </sheetPr>
  <dimension ref="A1:Y25"/>
  <sheetViews>
    <sheetView topLeftCell="A2" workbookViewId="0">
      <selection activeCell="A6" sqref="A6:E6"/>
    </sheetView>
  </sheetViews>
  <sheetFormatPr defaultColWidth="8.85546875" defaultRowHeight="11.25" customHeight="1" x14ac:dyDescent="0.2"/>
  <cols>
    <col min="1" max="1" width="7" style="67" customWidth="1"/>
    <col min="2" max="2" width="43.140625" style="67" customWidth="1"/>
    <col min="3" max="3" width="47.140625" style="67" customWidth="1"/>
    <col min="4" max="4" width="43.140625" style="67" customWidth="1"/>
    <col min="5" max="5" width="12.140625" style="67" customWidth="1"/>
    <col min="6" max="7" width="8.85546875" style="67"/>
    <col min="8" max="8" width="16" style="67" customWidth="1"/>
    <col min="9" max="12" width="8.85546875" style="67"/>
    <col min="13" max="17" width="152.5703125" style="97" hidden="1" customWidth="1"/>
    <col min="18" max="25" width="145.5703125" style="98" hidden="1" customWidth="1"/>
    <col min="26" max="16384" width="8.85546875" style="67"/>
  </cols>
  <sheetData>
    <row r="1" spans="1:17" s="68" customFormat="1" ht="6" hidden="1" customHeight="1" x14ac:dyDescent="0.25"/>
    <row r="2" spans="1:17" s="68" customFormat="1" ht="15" x14ac:dyDescent="0.25">
      <c r="E2" s="70" t="s">
        <v>476</v>
      </c>
    </row>
    <row r="3" spans="1:17" s="68" customFormat="1" ht="15" x14ac:dyDescent="0.25">
      <c r="E3" s="70" t="s">
        <v>477</v>
      </c>
    </row>
    <row r="4" spans="1:17" s="68" customFormat="1" ht="24.75" customHeight="1" x14ac:dyDescent="0.25">
      <c r="A4" s="314" t="s">
        <v>498</v>
      </c>
      <c r="B4" s="314"/>
      <c r="C4" s="314"/>
      <c r="D4" s="314"/>
      <c r="E4" s="314"/>
    </row>
    <row r="5" spans="1:17" s="68" customFormat="1" ht="18.75" customHeight="1" x14ac:dyDescent="0.25">
      <c r="A5" s="315" t="s">
        <v>693</v>
      </c>
      <c r="B5" s="316"/>
      <c r="C5" s="316"/>
      <c r="D5" s="316"/>
      <c r="E5" s="316"/>
    </row>
    <row r="6" spans="1:17" s="68" customFormat="1" ht="51" x14ac:dyDescent="0.25">
      <c r="A6" s="317" t="s">
        <v>429</v>
      </c>
      <c r="B6" s="318"/>
      <c r="C6" s="318"/>
      <c r="D6" s="318"/>
      <c r="E6" s="318"/>
      <c r="M6" s="99" t="s">
        <v>499</v>
      </c>
      <c r="N6" s="99" t="s">
        <v>2</v>
      </c>
      <c r="O6" s="99" t="s">
        <v>2</v>
      </c>
      <c r="P6" s="99" t="s">
        <v>2</v>
      </c>
      <c r="Q6" s="99" t="s">
        <v>2</v>
      </c>
    </row>
    <row r="7" spans="1:17" s="68" customFormat="1" ht="11.25" customHeight="1" x14ac:dyDescent="0.25">
      <c r="A7" s="319" t="s">
        <v>5</v>
      </c>
      <c r="B7" s="319"/>
      <c r="C7" s="319"/>
      <c r="D7" s="319"/>
      <c r="E7" s="319"/>
    </row>
    <row r="9" spans="1:17" s="68" customFormat="1" ht="15" x14ac:dyDescent="0.25">
      <c r="A9" s="67" t="s">
        <v>480</v>
      </c>
    </row>
    <row r="11" spans="1:17" s="68" customFormat="1" ht="65.25" customHeight="1" x14ac:dyDescent="0.25">
      <c r="A11" s="88" t="s">
        <v>462</v>
      </c>
      <c r="B11" s="88" t="s">
        <v>481</v>
      </c>
      <c r="C11" s="88" t="s">
        <v>482</v>
      </c>
      <c r="D11" s="88" t="s">
        <v>483</v>
      </c>
      <c r="E11" s="88" t="s">
        <v>484</v>
      </c>
    </row>
    <row r="12" spans="1:17" s="68" customFormat="1" ht="15" x14ac:dyDescent="0.25">
      <c r="A12" s="86">
        <v>1</v>
      </c>
      <c r="B12" s="87">
        <v>2</v>
      </c>
      <c r="C12" s="87">
        <v>3</v>
      </c>
      <c r="D12" s="86">
        <v>4</v>
      </c>
      <c r="E12" s="86">
        <v>5</v>
      </c>
    </row>
    <row r="13" spans="1:17" s="68" customFormat="1" ht="12.75" customHeight="1" x14ac:dyDescent="0.25">
      <c r="A13" s="277" t="s">
        <v>485</v>
      </c>
      <c r="B13" s="278"/>
      <c r="C13" s="278"/>
      <c r="D13" s="278"/>
      <c r="E13" s="279"/>
    </row>
    <row r="14" spans="1:17" s="68" customFormat="1" ht="90" x14ac:dyDescent="0.25">
      <c r="A14" s="85" t="s">
        <v>38</v>
      </c>
      <c r="B14" s="83" t="s">
        <v>486</v>
      </c>
      <c r="C14" s="83" t="s">
        <v>487</v>
      </c>
      <c r="D14" s="82" t="s">
        <v>488</v>
      </c>
      <c r="E14" s="95">
        <v>119584</v>
      </c>
    </row>
    <row r="15" spans="1:17" s="68" customFormat="1" ht="15" x14ac:dyDescent="0.25">
      <c r="A15" s="80"/>
      <c r="B15" s="79"/>
      <c r="C15" s="78" t="s">
        <v>443</v>
      </c>
      <c r="D15" s="77" t="s">
        <v>442</v>
      </c>
      <c r="E15" s="76"/>
    </row>
    <row r="16" spans="1:17" s="68" customFormat="1" ht="15" x14ac:dyDescent="0.25">
      <c r="A16" s="80"/>
      <c r="B16" s="79"/>
      <c r="C16" s="78" t="s">
        <v>441</v>
      </c>
      <c r="D16" s="77" t="s">
        <v>489</v>
      </c>
      <c r="E16" s="76"/>
    </row>
    <row r="17" spans="1:6" s="68" customFormat="1" ht="34.5" x14ac:dyDescent="0.25">
      <c r="A17" s="80"/>
      <c r="B17" s="79"/>
      <c r="C17" s="78" t="s">
        <v>490</v>
      </c>
      <c r="D17" s="77" t="s">
        <v>491</v>
      </c>
      <c r="E17" s="76"/>
    </row>
    <row r="18" spans="1:6" s="68" customFormat="1" ht="15" x14ac:dyDescent="0.25">
      <c r="A18" s="80"/>
      <c r="B18" s="79"/>
      <c r="C18" s="78" t="s">
        <v>492</v>
      </c>
      <c r="D18" s="77" t="s">
        <v>493</v>
      </c>
      <c r="E18" s="80"/>
    </row>
    <row r="19" spans="1:6" s="68" customFormat="1" ht="15" x14ac:dyDescent="0.25">
      <c r="A19" s="73"/>
      <c r="B19" s="275" t="s">
        <v>74</v>
      </c>
      <c r="C19" s="275"/>
      <c r="D19" s="73"/>
      <c r="E19" s="72"/>
    </row>
    <row r="20" spans="1:6" s="68" customFormat="1" ht="11.25" customHeight="1" x14ac:dyDescent="0.25">
      <c r="A20" s="73"/>
      <c r="B20" s="280" t="s">
        <v>494</v>
      </c>
      <c r="C20" s="280"/>
      <c r="D20" s="73"/>
      <c r="E20" s="74" t="s">
        <v>495</v>
      </c>
    </row>
    <row r="21" spans="1:6" s="68" customFormat="1" ht="11.25" customHeight="1" x14ac:dyDescent="0.25">
      <c r="A21" s="73"/>
      <c r="B21" s="275" t="s">
        <v>431</v>
      </c>
      <c r="C21" s="275"/>
      <c r="D21" s="73"/>
      <c r="E21" s="72" t="s">
        <v>495</v>
      </c>
    </row>
    <row r="22" spans="1:6" s="68" customFormat="1" ht="23.25" customHeight="1" x14ac:dyDescent="0.25"/>
    <row r="23" spans="1:6" s="68" customFormat="1" ht="11.25" customHeight="1" x14ac:dyDescent="0.25">
      <c r="D23" s="69"/>
      <c r="E23" s="69"/>
      <c r="F23" s="69"/>
    </row>
    <row r="24" spans="1:6" s="68" customFormat="1" ht="15" x14ac:dyDescent="0.25">
      <c r="C24" s="70"/>
    </row>
    <row r="25" spans="1:6" s="68" customFormat="1" ht="11.25" customHeight="1" x14ac:dyDescent="0.25">
      <c r="D25" s="69"/>
      <c r="E25" s="69"/>
      <c r="F25" s="69"/>
    </row>
  </sheetData>
  <mergeCells count="8">
    <mergeCell ref="B20:C20"/>
    <mergeCell ref="B21:C21"/>
    <mergeCell ref="A4:E4"/>
    <mergeCell ref="A5:E5"/>
    <mergeCell ref="A6:E6"/>
    <mergeCell ref="A7:E7"/>
    <mergeCell ref="A13:E13"/>
    <mergeCell ref="B19:C19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DD32B-FD1D-4DC3-8810-AB19ED0CD232}">
  <sheetPr>
    <pageSetUpPr fitToPage="1"/>
  </sheetPr>
  <dimension ref="A1:Y26"/>
  <sheetViews>
    <sheetView topLeftCell="A2" workbookViewId="0">
      <selection activeCell="G11" sqref="G11"/>
    </sheetView>
  </sheetViews>
  <sheetFormatPr defaultColWidth="8.85546875" defaultRowHeight="11.25" customHeight="1" x14ac:dyDescent="0.2"/>
  <cols>
    <col min="1" max="1" width="7" style="67" customWidth="1"/>
    <col min="2" max="2" width="43.140625" style="67" customWidth="1"/>
    <col min="3" max="3" width="47.140625" style="67" customWidth="1"/>
    <col min="4" max="4" width="43.140625" style="67" customWidth="1"/>
    <col min="5" max="5" width="12.140625" style="67" customWidth="1"/>
    <col min="6" max="7" width="8.85546875" style="67"/>
    <col min="8" max="8" width="16" style="67" customWidth="1"/>
    <col min="9" max="12" width="8.85546875" style="67"/>
    <col min="13" max="17" width="152.5703125" style="97" hidden="1" customWidth="1"/>
    <col min="18" max="25" width="145.5703125" style="98" hidden="1" customWidth="1"/>
    <col min="26" max="16384" width="8.85546875" style="67"/>
  </cols>
  <sheetData>
    <row r="1" spans="1:17" s="68" customFormat="1" ht="6" hidden="1" customHeight="1" x14ac:dyDescent="0.25"/>
    <row r="2" spans="1:17" s="68" customFormat="1" ht="15" x14ac:dyDescent="0.25">
      <c r="E2" s="70" t="s">
        <v>476</v>
      </c>
    </row>
    <row r="3" spans="1:17" s="68" customFormat="1" ht="15" x14ac:dyDescent="0.25">
      <c r="E3" s="70" t="s">
        <v>477</v>
      </c>
    </row>
    <row r="4" spans="1:17" s="68" customFormat="1" ht="24.75" customHeight="1" x14ac:dyDescent="0.25">
      <c r="A4" s="314" t="s">
        <v>699</v>
      </c>
      <c r="B4" s="314"/>
      <c r="C4" s="314"/>
      <c r="D4" s="314"/>
      <c r="E4" s="314"/>
    </row>
    <row r="5" spans="1:17" s="68" customFormat="1" ht="18.75" customHeight="1" x14ac:dyDescent="0.25">
      <c r="A5" s="315" t="s">
        <v>647</v>
      </c>
      <c r="B5" s="316"/>
      <c r="C5" s="316"/>
      <c r="D5" s="316"/>
      <c r="E5" s="316"/>
    </row>
    <row r="6" spans="1:17" s="68" customFormat="1" ht="51" x14ac:dyDescent="0.25">
      <c r="A6" s="317" t="s">
        <v>429</v>
      </c>
      <c r="B6" s="318"/>
      <c r="C6" s="318"/>
      <c r="D6" s="318"/>
      <c r="E6" s="318"/>
      <c r="M6" s="96" t="s">
        <v>500</v>
      </c>
      <c r="N6" s="96" t="s">
        <v>2</v>
      </c>
      <c r="O6" s="96" t="s">
        <v>2</v>
      </c>
      <c r="P6" s="96" t="s">
        <v>2</v>
      </c>
      <c r="Q6" s="96" t="s">
        <v>2</v>
      </c>
    </row>
    <row r="7" spans="1:17" s="68" customFormat="1" ht="11.25" customHeight="1" x14ac:dyDescent="0.25">
      <c r="A7" s="319" t="s">
        <v>5</v>
      </c>
      <c r="B7" s="319"/>
      <c r="C7" s="319"/>
      <c r="D7" s="319"/>
      <c r="E7" s="319"/>
    </row>
    <row r="9" spans="1:17" s="68" customFormat="1" ht="15" x14ac:dyDescent="0.25">
      <c r="A9" s="67" t="s">
        <v>480</v>
      </c>
    </row>
    <row r="11" spans="1:17" s="68" customFormat="1" ht="65.25" customHeight="1" x14ac:dyDescent="0.25">
      <c r="A11" s="88" t="s">
        <v>462</v>
      </c>
      <c r="B11" s="88" t="s">
        <v>481</v>
      </c>
      <c r="C11" s="88" t="s">
        <v>482</v>
      </c>
      <c r="D11" s="88" t="s">
        <v>483</v>
      </c>
      <c r="E11" s="88" t="s">
        <v>484</v>
      </c>
    </row>
    <row r="12" spans="1:17" s="68" customFormat="1" ht="15" x14ac:dyDescent="0.25">
      <c r="A12" s="86">
        <v>1</v>
      </c>
      <c r="B12" s="87">
        <v>2</v>
      </c>
      <c r="C12" s="87">
        <v>3</v>
      </c>
      <c r="D12" s="86">
        <v>4</v>
      </c>
      <c r="E12" s="86">
        <v>5</v>
      </c>
    </row>
    <row r="13" spans="1:17" s="68" customFormat="1" ht="12.75" customHeight="1" x14ac:dyDescent="0.25">
      <c r="A13" s="277" t="s">
        <v>485</v>
      </c>
      <c r="B13" s="278"/>
      <c r="C13" s="278"/>
      <c r="D13" s="278"/>
      <c r="E13" s="279"/>
    </row>
    <row r="14" spans="1:17" s="68" customFormat="1" ht="33.75" x14ac:dyDescent="0.25">
      <c r="A14" s="85" t="s">
        <v>42</v>
      </c>
      <c r="B14" s="83" t="s">
        <v>501</v>
      </c>
      <c r="C14" s="83" t="s">
        <v>502</v>
      </c>
      <c r="D14" s="82" t="s">
        <v>503</v>
      </c>
      <c r="E14" s="95">
        <v>51376</v>
      </c>
    </row>
    <row r="15" spans="1:17" s="68" customFormat="1" ht="15" x14ac:dyDescent="0.25">
      <c r="A15" s="80"/>
      <c r="B15" s="79"/>
      <c r="C15" s="78" t="s">
        <v>443</v>
      </c>
      <c r="D15" s="77" t="s">
        <v>442</v>
      </c>
      <c r="E15" s="76"/>
    </row>
    <row r="16" spans="1:17" s="68" customFormat="1" ht="15" x14ac:dyDescent="0.25">
      <c r="A16" s="80"/>
      <c r="B16" s="79"/>
      <c r="C16" s="78" t="s">
        <v>441</v>
      </c>
      <c r="D16" s="77" t="s">
        <v>489</v>
      </c>
      <c r="E16" s="76"/>
    </row>
    <row r="17" spans="1:6" s="68" customFormat="1" ht="34.5" x14ac:dyDescent="0.25">
      <c r="A17" s="80"/>
      <c r="B17" s="79"/>
      <c r="C17" s="78" t="s">
        <v>490</v>
      </c>
      <c r="D17" s="77" t="s">
        <v>491</v>
      </c>
      <c r="E17" s="76"/>
    </row>
    <row r="18" spans="1:6" s="68" customFormat="1" ht="15" x14ac:dyDescent="0.25">
      <c r="A18" s="80"/>
      <c r="B18" s="79"/>
      <c r="C18" s="78" t="s">
        <v>492</v>
      </c>
      <c r="D18" s="77" t="s">
        <v>493</v>
      </c>
      <c r="E18" s="80"/>
    </row>
    <row r="19" spans="1:6" s="68" customFormat="1" ht="15" x14ac:dyDescent="0.25">
      <c r="A19" s="73"/>
      <c r="B19" s="275" t="s">
        <v>74</v>
      </c>
      <c r="C19" s="275"/>
      <c r="D19" s="73"/>
      <c r="E19" s="72"/>
    </row>
    <row r="20" spans="1:6" s="68" customFormat="1" ht="11.25" customHeight="1" x14ac:dyDescent="0.25">
      <c r="A20" s="73"/>
      <c r="B20" s="280" t="s">
        <v>504</v>
      </c>
      <c r="C20" s="280"/>
      <c r="D20" s="73"/>
      <c r="E20" s="74" t="s">
        <v>505</v>
      </c>
    </row>
    <row r="21" spans="1:6" s="68" customFormat="1" ht="32.450000000000003" hidden="1" customHeight="1" x14ac:dyDescent="0.25">
      <c r="A21" s="73"/>
      <c r="B21" s="280" t="s">
        <v>506</v>
      </c>
      <c r="C21" s="280"/>
      <c r="D21" s="73"/>
      <c r="E21" s="74" t="s">
        <v>507</v>
      </c>
    </row>
    <row r="22" spans="1:6" s="68" customFormat="1" ht="11.25" customHeight="1" x14ac:dyDescent="0.25">
      <c r="A22" s="73"/>
      <c r="B22" s="275" t="s">
        <v>431</v>
      </c>
      <c r="C22" s="275"/>
      <c r="D22" s="73"/>
      <c r="E22" s="72" t="s">
        <v>507</v>
      </c>
    </row>
    <row r="23" spans="1:6" s="68" customFormat="1" ht="23.25" customHeight="1" x14ac:dyDescent="0.25"/>
    <row r="24" spans="1:6" s="68" customFormat="1" ht="11.25" customHeight="1" x14ac:dyDescent="0.25">
      <c r="D24" s="69"/>
      <c r="E24" s="69"/>
      <c r="F24" s="69"/>
    </row>
    <row r="25" spans="1:6" s="68" customFormat="1" ht="15" x14ac:dyDescent="0.25">
      <c r="C25" s="70"/>
    </row>
    <row r="26" spans="1:6" s="68" customFormat="1" ht="11.25" customHeight="1" x14ac:dyDescent="0.25">
      <c r="D26" s="69"/>
      <c r="E26" s="69"/>
      <c r="F26" s="69"/>
    </row>
  </sheetData>
  <mergeCells count="9">
    <mergeCell ref="B20:C20"/>
    <mergeCell ref="B21:C21"/>
    <mergeCell ref="B22:C22"/>
    <mergeCell ref="A4:E4"/>
    <mergeCell ref="A5:E5"/>
    <mergeCell ref="A6:E6"/>
    <mergeCell ref="A7:E7"/>
    <mergeCell ref="A13:E13"/>
    <mergeCell ref="B19:C19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4CF55-5660-45C0-B233-64A6F341B66B}">
  <dimension ref="A1:K21"/>
  <sheetViews>
    <sheetView zoomScale="80" zoomScaleNormal="80" workbookViewId="0">
      <selection activeCell="B9" sqref="B9"/>
    </sheetView>
  </sheetViews>
  <sheetFormatPr defaultRowHeight="15" x14ac:dyDescent="0.25"/>
  <cols>
    <col min="1" max="1" width="9.140625" style="184"/>
    <col min="2" max="2" width="50.85546875" style="184" customWidth="1"/>
    <col min="3" max="6" width="18.85546875" style="184" customWidth="1"/>
    <col min="7" max="7" width="22.5703125" style="184" customWidth="1"/>
    <col min="8" max="8" width="18.85546875" style="184" customWidth="1"/>
    <col min="9" max="9" width="28.85546875" style="184" customWidth="1"/>
    <col min="10" max="10" width="10.140625" style="184" bestFit="1" customWidth="1"/>
    <col min="11" max="11" width="11" style="184" customWidth="1"/>
    <col min="12" max="16384" width="9.140625" style="184"/>
  </cols>
  <sheetData>
    <row r="1" spans="1:11" ht="72" customHeight="1" x14ac:dyDescent="0.3">
      <c r="B1" s="270" t="s">
        <v>429</v>
      </c>
      <c r="C1" s="270"/>
      <c r="D1" s="270"/>
      <c r="E1" s="270"/>
      <c r="F1" s="270"/>
      <c r="G1" s="270"/>
      <c r="H1" s="270"/>
      <c r="I1" s="270"/>
    </row>
    <row r="2" spans="1:11" ht="63.75" customHeight="1" x14ac:dyDescent="0.25">
      <c r="B2" s="271" t="s">
        <v>654</v>
      </c>
      <c r="C2" s="271"/>
      <c r="D2" s="271"/>
      <c r="E2" s="271"/>
      <c r="F2" s="271"/>
      <c r="G2" s="271"/>
      <c r="H2" s="271"/>
      <c r="I2" s="271"/>
      <c r="K2" s="185"/>
    </row>
    <row r="3" spans="1:11" ht="31.5" x14ac:dyDescent="0.25">
      <c r="A3" s="186"/>
      <c r="B3" s="187" t="s">
        <v>655</v>
      </c>
      <c r="C3" s="187" t="s">
        <v>656</v>
      </c>
      <c r="D3" s="187" t="s">
        <v>461</v>
      </c>
      <c r="E3" s="187" t="s">
        <v>657</v>
      </c>
      <c r="F3" s="187" t="s">
        <v>658</v>
      </c>
      <c r="G3" s="187" t="s">
        <v>659</v>
      </c>
      <c r="H3" s="187" t="s">
        <v>660</v>
      </c>
      <c r="I3" s="187" t="s">
        <v>661</v>
      </c>
    </row>
    <row r="4" spans="1:11" ht="38.25" customHeight="1" x14ac:dyDescent="0.25">
      <c r="A4" s="188">
        <v>1</v>
      </c>
      <c r="B4" s="213" t="s">
        <v>241</v>
      </c>
      <c r="C4" s="191" t="s">
        <v>59</v>
      </c>
      <c r="D4" s="187">
        <v>1</v>
      </c>
      <c r="E4" s="214">
        <f>362897.63/1000</f>
        <v>362.89762999999999</v>
      </c>
      <c r="F4" s="191" t="s">
        <v>688</v>
      </c>
      <c r="G4" s="215" t="s">
        <v>690</v>
      </c>
      <c r="H4" s="193">
        <f t="shared" ref="H4:H5" si="0">E4*D4</f>
        <v>362.89762999999999</v>
      </c>
      <c r="I4" s="215" t="s">
        <v>662</v>
      </c>
      <c r="J4" s="194"/>
      <c r="K4" s="195"/>
    </row>
    <row r="5" spans="1:11" ht="38.25" customHeight="1" x14ac:dyDescent="0.25">
      <c r="A5" s="188">
        <f>A4+1</f>
        <v>2</v>
      </c>
      <c r="B5" s="213" t="s">
        <v>244</v>
      </c>
      <c r="C5" s="191" t="s">
        <v>59</v>
      </c>
      <c r="D5" s="187">
        <v>1</v>
      </c>
      <c r="E5" s="214">
        <f>325737.5/1000</f>
        <v>325.73750000000001</v>
      </c>
      <c r="F5" s="191" t="s">
        <v>688</v>
      </c>
      <c r="G5" s="215" t="s">
        <v>690</v>
      </c>
      <c r="H5" s="193">
        <f t="shared" si="0"/>
        <v>325.73750000000001</v>
      </c>
      <c r="I5" s="215" t="s">
        <v>662</v>
      </c>
      <c r="J5" s="194"/>
      <c r="K5" s="195"/>
    </row>
    <row r="6" spans="1:11" ht="38.25" customHeight="1" x14ac:dyDescent="0.25">
      <c r="A6" s="188">
        <f t="shared" ref="A6:A9" si="1">A5+1</f>
        <v>3</v>
      </c>
      <c r="B6" s="216" t="s">
        <v>694</v>
      </c>
      <c r="C6" s="191" t="s">
        <v>59</v>
      </c>
      <c r="D6" s="187">
        <v>1</v>
      </c>
      <c r="E6" s="217">
        <v>410.86356999999998</v>
      </c>
      <c r="F6" s="191" t="s">
        <v>688</v>
      </c>
      <c r="G6" s="215" t="s">
        <v>689</v>
      </c>
      <c r="H6" s="193">
        <f>E6*D6</f>
        <v>410.86356999999998</v>
      </c>
      <c r="I6" s="215" t="s">
        <v>662</v>
      </c>
      <c r="J6" s="194"/>
      <c r="K6" s="195"/>
    </row>
    <row r="7" spans="1:11" ht="38.25" customHeight="1" x14ac:dyDescent="0.25">
      <c r="A7" s="188">
        <f t="shared" si="1"/>
        <v>4</v>
      </c>
      <c r="B7" s="218" t="s">
        <v>692</v>
      </c>
      <c r="C7" s="191" t="s">
        <v>59</v>
      </c>
      <c r="D7" s="187">
        <v>1</v>
      </c>
      <c r="E7" s="217">
        <v>477.74833000000001</v>
      </c>
      <c r="F7" s="191" t="s">
        <v>688</v>
      </c>
      <c r="G7" s="215" t="s">
        <v>689</v>
      </c>
      <c r="H7" s="193">
        <f>E7*D7</f>
        <v>477.74833000000001</v>
      </c>
      <c r="I7" s="215" t="s">
        <v>662</v>
      </c>
      <c r="J7" s="194"/>
      <c r="K7" s="195"/>
    </row>
    <row r="8" spans="1:11" ht="38.25" customHeight="1" x14ac:dyDescent="0.25">
      <c r="A8" s="188">
        <f t="shared" si="1"/>
        <v>5</v>
      </c>
      <c r="B8" s="213" t="s">
        <v>270</v>
      </c>
      <c r="C8" s="191" t="s">
        <v>59</v>
      </c>
      <c r="D8" s="187">
        <v>1</v>
      </c>
      <c r="E8" s="214">
        <f>762620.11/1000</f>
        <v>762.62010999999995</v>
      </c>
      <c r="F8" s="191" t="s">
        <v>688</v>
      </c>
      <c r="G8" s="215" t="s">
        <v>691</v>
      </c>
      <c r="H8" s="193">
        <f t="shared" ref="H8:H9" si="2">E8*D8</f>
        <v>762.62010999999995</v>
      </c>
      <c r="I8" s="215" t="s">
        <v>662</v>
      </c>
      <c r="J8" s="194"/>
      <c r="K8" s="195"/>
    </row>
    <row r="9" spans="1:11" ht="38.25" customHeight="1" x14ac:dyDescent="0.25">
      <c r="A9" s="188">
        <f t="shared" si="1"/>
        <v>6</v>
      </c>
      <c r="B9" s="213" t="s">
        <v>273</v>
      </c>
      <c r="C9" s="191" t="s">
        <v>59</v>
      </c>
      <c r="D9" s="187">
        <v>2</v>
      </c>
      <c r="E9" s="214">
        <f>565787.8/1000</f>
        <v>565.78780000000006</v>
      </c>
      <c r="F9" s="191" t="s">
        <v>688</v>
      </c>
      <c r="G9" s="215" t="s">
        <v>691</v>
      </c>
      <c r="H9" s="193">
        <f t="shared" si="2"/>
        <v>1131.5756000000001</v>
      </c>
      <c r="I9" s="215" t="s">
        <v>662</v>
      </c>
      <c r="J9" s="194"/>
      <c r="K9" s="195"/>
    </row>
    <row r="10" spans="1:11" ht="38.25" customHeight="1" x14ac:dyDescent="0.25">
      <c r="A10" s="188"/>
      <c r="B10" s="212" t="s">
        <v>663</v>
      </c>
      <c r="C10" s="189"/>
      <c r="D10" s="190"/>
      <c r="E10" s="196"/>
      <c r="F10" s="191"/>
      <c r="G10" s="192"/>
      <c r="H10" s="211">
        <f>SUM(H4:H9)</f>
        <v>3471.44274</v>
      </c>
      <c r="I10" s="192"/>
      <c r="J10" s="194"/>
      <c r="K10" s="195"/>
    </row>
    <row r="14" spans="1:11" x14ac:dyDescent="0.25">
      <c r="H14" s="197"/>
    </row>
    <row r="15" spans="1:11" x14ac:dyDescent="0.25">
      <c r="H15" s="198"/>
    </row>
    <row r="18" spans="8:8" x14ac:dyDescent="0.25">
      <c r="H18" s="199"/>
    </row>
    <row r="21" spans="8:8" x14ac:dyDescent="0.25">
      <c r="H21" s="199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1A8D-1F41-437F-8346-A304A823EA40}">
  <sheetPr>
    <tabColor rgb="FFFFC000"/>
  </sheetPr>
  <dimension ref="A1:K20"/>
  <sheetViews>
    <sheetView showOutlineSymbols="0" showWhiteSpace="0" zoomScaleNormal="100" workbookViewId="0">
      <selection activeCell="D5" sqref="D5"/>
    </sheetView>
  </sheetViews>
  <sheetFormatPr defaultColWidth="8.85546875" defaultRowHeight="14.25" outlineLevelCol="3" x14ac:dyDescent="0.2"/>
  <cols>
    <col min="1" max="1" width="10.7109375" style="202" customWidth="1"/>
    <col min="2" max="2" width="25.28515625" style="200" customWidth="1"/>
    <col min="3" max="3" width="25.140625" style="200" customWidth="1"/>
    <col min="4" max="4" width="15.7109375" style="100" customWidth="1" outlineLevel="3" collapsed="1"/>
    <col min="5" max="6" width="14.28515625" style="100" customWidth="1"/>
    <col min="7" max="7" width="14.7109375" style="100" customWidth="1"/>
    <col min="8" max="8" width="54" style="200" customWidth="1"/>
    <col min="9" max="9" width="10.42578125" style="100" bestFit="1" customWidth="1"/>
    <col min="10" max="10" width="12.7109375" style="100" bestFit="1" customWidth="1"/>
    <col min="11" max="11" width="13" style="100" customWidth="1"/>
    <col min="12" max="16384" width="8.85546875" style="100"/>
  </cols>
  <sheetData>
    <row r="1" spans="1:10" ht="62.25" customHeight="1" x14ac:dyDescent="0.2">
      <c r="A1" s="274" t="s">
        <v>429</v>
      </c>
      <c r="B1" s="274"/>
      <c r="C1" s="274"/>
      <c r="D1" s="274"/>
      <c r="E1" s="274"/>
      <c r="F1" s="274"/>
      <c r="G1" s="274"/>
      <c r="H1" s="274"/>
    </row>
    <row r="2" spans="1:10" x14ac:dyDescent="0.2">
      <c r="A2" s="200" t="s">
        <v>20</v>
      </c>
    </row>
    <row r="3" spans="1:10" s="202" customFormat="1" ht="42.75" x14ac:dyDescent="0.2">
      <c r="A3" s="201" t="s">
        <v>664</v>
      </c>
      <c r="B3" s="201" t="s">
        <v>665</v>
      </c>
      <c r="C3" s="201" t="s">
        <v>666</v>
      </c>
      <c r="D3" s="201" t="s">
        <v>667</v>
      </c>
      <c r="E3" s="201" t="s">
        <v>668</v>
      </c>
      <c r="F3" s="201" t="s">
        <v>669</v>
      </c>
      <c r="G3" s="201" t="s">
        <v>670</v>
      </c>
      <c r="H3" s="201" t="s">
        <v>671</v>
      </c>
    </row>
    <row r="4" spans="1:10" s="202" customFormat="1" x14ac:dyDescent="0.2">
      <c r="A4" s="201">
        <v>1</v>
      </c>
      <c r="B4" s="201">
        <v>2</v>
      </c>
      <c r="C4" s="201">
        <v>3</v>
      </c>
      <c r="D4" s="201">
        <v>4</v>
      </c>
      <c r="E4" s="201">
        <v>5</v>
      </c>
      <c r="F4" s="201">
        <v>6</v>
      </c>
      <c r="G4" s="201">
        <v>7</v>
      </c>
      <c r="H4" s="201">
        <v>8</v>
      </c>
    </row>
    <row r="5" spans="1:10" s="202" customFormat="1" ht="57" x14ac:dyDescent="0.2">
      <c r="A5" s="203" t="s">
        <v>680</v>
      </c>
      <c r="B5" s="204" t="s">
        <v>672</v>
      </c>
      <c r="C5" s="204" t="s">
        <v>455</v>
      </c>
      <c r="D5" s="322">
        <f>1.853*3+31.744</f>
        <v>37.302999999999997</v>
      </c>
      <c r="E5" s="205">
        <v>1</v>
      </c>
      <c r="F5" s="201" t="s">
        <v>59</v>
      </c>
      <c r="G5" s="201">
        <f>D5*E5</f>
        <v>37.302999999999997</v>
      </c>
      <c r="H5" s="206" t="s">
        <v>681</v>
      </c>
    </row>
    <row r="6" spans="1:10" ht="57" x14ac:dyDescent="0.2">
      <c r="A6" s="203" t="s">
        <v>685</v>
      </c>
      <c r="B6" s="207" t="s">
        <v>673</v>
      </c>
      <c r="C6" s="207" t="s">
        <v>686</v>
      </c>
      <c r="D6" s="323">
        <f>'02-01-01'!J93/1000+'02-01-02'!J93/1000+'02-01-03'!J93/1000+'02-01-04'!J94/1000-'Цена МАТ и ОБ по ТКП'!H10</f>
        <v>3569.20948</v>
      </c>
      <c r="E6" s="205">
        <v>4</v>
      </c>
      <c r="F6" s="205" t="s">
        <v>59</v>
      </c>
      <c r="G6" s="205">
        <f>D6/E6</f>
        <v>892.30237</v>
      </c>
      <c r="H6" s="206" t="s">
        <v>684</v>
      </c>
      <c r="I6" s="208"/>
    </row>
    <row r="7" spans="1:10" x14ac:dyDescent="0.2">
      <c r="A7" s="203" t="s">
        <v>532</v>
      </c>
      <c r="B7" s="207" t="s">
        <v>673</v>
      </c>
      <c r="C7" s="207" t="s">
        <v>674</v>
      </c>
      <c r="D7" s="323">
        <f>'02-01-05'!J120/1000</f>
        <v>1632.1640500000001</v>
      </c>
      <c r="E7" s="205">
        <v>1</v>
      </c>
      <c r="F7" s="205" t="s">
        <v>59</v>
      </c>
      <c r="G7" s="205">
        <f>D7/E7</f>
        <v>1632.1640500000001</v>
      </c>
      <c r="H7" s="206" t="s">
        <v>687</v>
      </c>
      <c r="I7" s="208">
        <f>D7/0.42</f>
        <v>3886.1048809523813</v>
      </c>
      <c r="J7" s="100" t="s">
        <v>675</v>
      </c>
    </row>
    <row r="8" spans="1:10" ht="71.25" x14ac:dyDescent="0.2">
      <c r="A8" s="203" t="s">
        <v>698</v>
      </c>
      <c r="B8" s="207" t="s">
        <v>676</v>
      </c>
      <c r="C8" s="207" t="s">
        <v>702</v>
      </c>
      <c r="D8" s="324">
        <f>'09-01-01'!J49/1000+'09-01-02'!J49/1000+'09-01-03'!J49/1000+'09-01-04'!J43/1000+'09-01-05'!J43/1000</f>
        <v>537.06668000000002</v>
      </c>
      <c r="E8" s="205">
        <v>1</v>
      </c>
      <c r="F8" s="205" t="s">
        <v>59</v>
      </c>
      <c r="G8" s="205">
        <f>D8/E8</f>
        <v>537.06668000000002</v>
      </c>
      <c r="H8" s="206" t="s">
        <v>697</v>
      </c>
    </row>
    <row r="9" spans="1:10" ht="57" x14ac:dyDescent="0.2">
      <c r="A9" s="203" t="s">
        <v>701</v>
      </c>
      <c r="B9" s="207" t="s">
        <v>677</v>
      </c>
      <c r="C9" s="207" t="s">
        <v>702</v>
      </c>
      <c r="D9" s="325">
        <f>119.584*3+76.036</f>
        <v>434.78800000000001</v>
      </c>
      <c r="E9" s="205">
        <v>1</v>
      </c>
      <c r="F9" s="205" t="s">
        <v>59</v>
      </c>
      <c r="G9" s="205">
        <f>D9/E9</f>
        <v>434.78800000000001</v>
      </c>
      <c r="H9" s="206" t="s">
        <v>700</v>
      </c>
    </row>
    <row r="10" spans="1:10" x14ac:dyDescent="0.2">
      <c r="A10" s="200" t="s">
        <v>678</v>
      </c>
    </row>
    <row r="11" spans="1:10" x14ac:dyDescent="0.2">
      <c r="A11" s="272" t="s">
        <v>679</v>
      </c>
      <c r="B11" s="273"/>
      <c r="C11" s="273"/>
      <c r="D11" s="273"/>
      <c r="E11" s="273"/>
      <c r="F11" s="273"/>
      <c r="G11" s="273"/>
      <c r="H11" s="273"/>
    </row>
    <row r="12" spans="1:10" ht="21.75" customHeight="1" x14ac:dyDescent="0.2">
      <c r="A12" s="273"/>
      <c r="B12" s="273"/>
      <c r="C12" s="273"/>
      <c r="D12" s="273"/>
      <c r="E12" s="273"/>
      <c r="F12" s="273"/>
      <c r="G12" s="273"/>
      <c r="H12" s="273"/>
    </row>
    <row r="14" spans="1:10" x14ac:dyDescent="0.2">
      <c r="D14" s="320"/>
    </row>
    <row r="16" spans="1:10" ht="30.75" customHeight="1" x14ac:dyDescent="0.2">
      <c r="B16" s="272"/>
      <c r="C16" s="272"/>
      <c r="D16" s="272"/>
      <c r="E16" s="272"/>
      <c r="F16" s="272"/>
      <c r="G16" s="272"/>
      <c r="H16" s="272"/>
    </row>
    <row r="18" spans="1:11" s="200" customFormat="1" x14ac:dyDescent="0.2">
      <c r="A18" s="202"/>
      <c r="D18" s="100"/>
      <c r="E18" s="100"/>
      <c r="F18" s="100"/>
      <c r="G18" s="100"/>
      <c r="I18" s="100"/>
      <c r="J18" s="100"/>
      <c r="K18" s="100"/>
    </row>
    <row r="19" spans="1:11" s="200" customFormat="1" x14ac:dyDescent="0.2">
      <c r="A19" s="202"/>
      <c r="D19" s="100"/>
      <c r="E19" s="100"/>
      <c r="F19" s="100"/>
      <c r="G19" s="100"/>
      <c r="I19" s="100"/>
      <c r="J19" s="100"/>
      <c r="K19" s="100"/>
    </row>
    <row r="20" spans="1:11" s="200" customFormat="1" x14ac:dyDescent="0.2">
      <c r="A20" s="202"/>
      <c r="D20" s="100"/>
      <c r="E20" s="100"/>
      <c r="F20" s="100"/>
      <c r="G20" s="100"/>
      <c r="I20" s="100"/>
      <c r="J20" s="100"/>
      <c r="K20" s="100"/>
    </row>
  </sheetData>
  <mergeCells count="3">
    <mergeCell ref="A11:H12"/>
    <mergeCell ref="B16:H16"/>
    <mergeCell ref="A1:H1"/>
  </mergeCells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D99F3-0C4E-41E7-8F62-14E212739351}">
  <sheetPr>
    <pageSetUpPr fitToPage="1"/>
  </sheetPr>
  <dimension ref="A1:I33"/>
  <sheetViews>
    <sheetView topLeftCell="A11" workbookViewId="0">
      <selection activeCell="E6" sqref="E6"/>
    </sheetView>
  </sheetViews>
  <sheetFormatPr defaultColWidth="8.85546875" defaultRowHeight="11.25" customHeight="1" x14ac:dyDescent="0.2"/>
  <cols>
    <col min="1" max="1" width="7" style="67" customWidth="1"/>
    <col min="2" max="2" width="37.140625" style="67" customWidth="1"/>
    <col min="3" max="4" width="14.85546875" style="67" customWidth="1"/>
    <col min="5" max="5" width="47.7109375" style="67" customWidth="1"/>
    <col min="6" max="6" width="43" style="67" customWidth="1"/>
    <col min="7" max="7" width="14.5703125" style="67" customWidth="1"/>
    <col min="8" max="8" width="16" style="67" customWidth="1"/>
    <col min="9" max="16384" width="8.85546875" style="67"/>
  </cols>
  <sheetData>
    <row r="1" spans="1:7" s="68" customFormat="1" ht="6" hidden="1" customHeight="1" x14ac:dyDescent="0.25"/>
    <row r="2" spans="1:7" s="68" customFormat="1" ht="15" x14ac:dyDescent="0.25">
      <c r="G2" s="70" t="s">
        <v>466</v>
      </c>
    </row>
    <row r="3" spans="1:7" s="68" customFormat="1" ht="25.5" customHeight="1" x14ac:dyDescent="0.25">
      <c r="B3" s="93" t="s">
        <v>465</v>
      </c>
      <c r="C3" s="92"/>
      <c r="D3" s="92"/>
    </row>
    <row r="4" spans="1:7" s="68" customFormat="1" ht="73.900000000000006" customHeight="1" x14ac:dyDescent="0.25">
      <c r="B4" s="94" t="s">
        <v>464</v>
      </c>
      <c r="C4" s="276" t="s">
        <v>429</v>
      </c>
      <c r="D4" s="276"/>
      <c r="E4" s="276"/>
      <c r="F4" s="276"/>
    </row>
    <row r="5" spans="1:7" s="68" customFormat="1" ht="25.5" customHeight="1" x14ac:dyDescent="0.25">
      <c r="B5" s="93" t="s">
        <v>463</v>
      </c>
      <c r="C5" s="92"/>
      <c r="D5" s="92"/>
    </row>
    <row r="6" spans="1:7" s="68" customFormat="1" ht="15" x14ac:dyDescent="0.25">
      <c r="A6" s="91"/>
      <c r="B6" s="91"/>
      <c r="C6" s="91"/>
      <c r="D6" s="91"/>
      <c r="E6" s="90"/>
      <c r="F6" s="90"/>
      <c r="G6" s="89"/>
    </row>
    <row r="7" spans="1:7" s="68" customFormat="1" ht="35.25" customHeight="1" x14ac:dyDescent="0.25">
      <c r="A7" s="88" t="s">
        <v>462</v>
      </c>
      <c r="B7" s="88" t="s">
        <v>23</v>
      </c>
      <c r="C7" s="88" t="s">
        <v>24</v>
      </c>
      <c r="D7" s="88" t="s">
        <v>461</v>
      </c>
      <c r="E7" s="88" t="s">
        <v>460</v>
      </c>
      <c r="F7" s="88" t="s">
        <v>459</v>
      </c>
      <c r="G7" s="88" t="s">
        <v>458</v>
      </c>
    </row>
    <row r="8" spans="1:7" s="68" customFormat="1" ht="15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6">
        <v>6</v>
      </c>
      <c r="G8" s="86">
        <v>7</v>
      </c>
    </row>
    <row r="9" spans="1:7" s="68" customFormat="1" ht="12.75" customHeight="1" x14ac:dyDescent="0.25">
      <c r="A9" s="277" t="s">
        <v>457</v>
      </c>
      <c r="B9" s="278"/>
      <c r="C9" s="278"/>
      <c r="D9" s="278"/>
      <c r="E9" s="278"/>
      <c r="F9" s="278"/>
      <c r="G9" s="279"/>
    </row>
    <row r="10" spans="1:7" s="68" customFormat="1" ht="33.75" x14ac:dyDescent="0.25">
      <c r="A10" s="85" t="s">
        <v>38</v>
      </c>
      <c r="B10" s="83" t="s">
        <v>456</v>
      </c>
      <c r="C10" s="82" t="s">
        <v>455</v>
      </c>
      <c r="D10" s="84">
        <v>1</v>
      </c>
      <c r="E10" s="83" t="s">
        <v>454</v>
      </c>
      <c r="F10" s="82" t="s">
        <v>453</v>
      </c>
      <c r="G10" s="81">
        <v>216</v>
      </c>
    </row>
    <row r="11" spans="1:7" s="68" customFormat="1" ht="34.5" x14ac:dyDescent="0.25">
      <c r="A11" s="80"/>
      <c r="B11" s="79"/>
      <c r="C11" s="79"/>
      <c r="D11" s="79"/>
      <c r="E11" s="78" t="s">
        <v>447</v>
      </c>
      <c r="F11" s="77" t="s">
        <v>446</v>
      </c>
      <c r="G11" s="76"/>
    </row>
    <row r="12" spans="1:7" s="68" customFormat="1" ht="45.75" x14ac:dyDescent="0.25">
      <c r="A12" s="80"/>
      <c r="B12" s="79"/>
      <c r="C12" s="79"/>
      <c r="D12" s="79"/>
      <c r="E12" s="78" t="s">
        <v>445</v>
      </c>
      <c r="F12" s="77" t="s">
        <v>452</v>
      </c>
      <c r="G12" s="76"/>
    </row>
    <row r="13" spans="1:7" s="68" customFormat="1" ht="15" x14ac:dyDescent="0.25">
      <c r="A13" s="80"/>
      <c r="B13" s="79"/>
      <c r="C13" s="79"/>
      <c r="D13" s="79"/>
      <c r="E13" s="78" t="s">
        <v>443</v>
      </c>
      <c r="F13" s="77" t="s">
        <v>442</v>
      </c>
      <c r="G13" s="76"/>
    </row>
    <row r="14" spans="1:7" s="68" customFormat="1" ht="15" x14ac:dyDescent="0.25">
      <c r="A14" s="80"/>
      <c r="B14" s="79"/>
      <c r="C14" s="79"/>
      <c r="D14" s="79"/>
      <c r="E14" s="78" t="s">
        <v>441</v>
      </c>
      <c r="F14" s="77" t="s">
        <v>440</v>
      </c>
      <c r="G14" s="76"/>
    </row>
    <row r="15" spans="1:7" s="68" customFormat="1" ht="34.5" x14ac:dyDescent="0.25">
      <c r="A15" s="80"/>
      <c r="B15" s="79"/>
      <c r="C15" s="79"/>
      <c r="D15" s="79"/>
      <c r="E15" s="78" t="s">
        <v>439</v>
      </c>
      <c r="F15" s="77" t="s">
        <v>438</v>
      </c>
      <c r="G15" s="76"/>
    </row>
    <row r="16" spans="1:7" s="68" customFormat="1" ht="34.5" x14ac:dyDescent="0.25">
      <c r="A16" s="80"/>
      <c r="B16" s="79"/>
      <c r="C16" s="79"/>
      <c r="D16" s="79"/>
      <c r="E16" s="78" t="s">
        <v>437</v>
      </c>
      <c r="F16" s="77" t="s">
        <v>436</v>
      </c>
      <c r="G16" s="76"/>
    </row>
    <row r="17" spans="1:9" s="68" customFormat="1" ht="33.75" x14ac:dyDescent="0.25">
      <c r="A17" s="85" t="s">
        <v>42</v>
      </c>
      <c r="B17" s="83" t="s">
        <v>451</v>
      </c>
      <c r="C17" s="82" t="s">
        <v>450</v>
      </c>
      <c r="D17" s="84">
        <v>1</v>
      </c>
      <c r="E17" s="83" t="s">
        <v>449</v>
      </c>
      <c r="F17" s="82" t="s">
        <v>448</v>
      </c>
      <c r="G17" s="81">
        <v>80</v>
      </c>
    </row>
    <row r="18" spans="1:9" s="68" customFormat="1" ht="34.5" x14ac:dyDescent="0.25">
      <c r="A18" s="80"/>
      <c r="B18" s="79"/>
      <c r="C18" s="79"/>
      <c r="D18" s="79"/>
      <c r="E18" s="78" t="s">
        <v>447</v>
      </c>
      <c r="F18" s="77" t="s">
        <v>446</v>
      </c>
      <c r="G18" s="76"/>
    </row>
    <row r="19" spans="1:9" s="68" customFormat="1" ht="45.75" x14ac:dyDescent="0.25">
      <c r="A19" s="80"/>
      <c r="B19" s="79"/>
      <c r="C19" s="79"/>
      <c r="D19" s="79"/>
      <c r="E19" s="78" t="s">
        <v>445</v>
      </c>
      <c r="F19" s="77" t="s">
        <v>444</v>
      </c>
      <c r="G19" s="76"/>
    </row>
    <row r="20" spans="1:9" s="68" customFormat="1" ht="15" x14ac:dyDescent="0.25">
      <c r="A20" s="80"/>
      <c r="B20" s="79"/>
      <c r="C20" s="79"/>
      <c r="D20" s="79"/>
      <c r="E20" s="78" t="s">
        <v>443</v>
      </c>
      <c r="F20" s="77" t="s">
        <v>442</v>
      </c>
      <c r="G20" s="76"/>
    </row>
    <row r="21" spans="1:9" s="68" customFormat="1" ht="15" x14ac:dyDescent="0.25">
      <c r="A21" s="80"/>
      <c r="B21" s="79"/>
      <c r="C21" s="79"/>
      <c r="D21" s="79"/>
      <c r="E21" s="78" t="s">
        <v>441</v>
      </c>
      <c r="F21" s="77" t="s">
        <v>440</v>
      </c>
      <c r="G21" s="76"/>
    </row>
    <row r="22" spans="1:9" s="68" customFormat="1" ht="34.5" x14ac:dyDescent="0.25">
      <c r="A22" s="80"/>
      <c r="B22" s="79"/>
      <c r="C22" s="79"/>
      <c r="D22" s="79"/>
      <c r="E22" s="78" t="s">
        <v>439</v>
      </c>
      <c r="F22" s="77" t="s">
        <v>438</v>
      </c>
      <c r="G22" s="76"/>
    </row>
    <row r="23" spans="1:9" s="68" customFormat="1" ht="34.5" x14ac:dyDescent="0.25">
      <c r="A23" s="80"/>
      <c r="B23" s="79"/>
      <c r="C23" s="79"/>
      <c r="D23" s="79"/>
      <c r="E23" s="78" t="s">
        <v>437</v>
      </c>
      <c r="F23" s="77" t="s">
        <v>436</v>
      </c>
      <c r="G23" s="76"/>
    </row>
    <row r="24" spans="1:9" s="68" customFormat="1" ht="11.25" customHeight="1" x14ac:dyDescent="0.25">
      <c r="A24" s="73"/>
      <c r="B24" s="275" t="s">
        <v>435</v>
      </c>
      <c r="C24" s="275"/>
      <c r="D24" s="275"/>
      <c r="E24" s="275"/>
      <c r="F24" s="73"/>
      <c r="G24" s="72" t="s">
        <v>430</v>
      </c>
      <c r="H24" s="75"/>
      <c r="I24" s="75"/>
    </row>
    <row r="25" spans="1:9" s="68" customFormat="1" ht="15" x14ac:dyDescent="0.25">
      <c r="A25" s="73"/>
      <c r="B25" s="275" t="s">
        <v>74</v>
      </c>
      <c r="C25" s="275"/>
      <c r="D25" s="275"/>
      <c r="E25" s="275"/>
      <c r="F25" s="73"/>
      <c r="G25" s="72"/>
    </row>
    <row r="26" spans="1:9" s="68" customFormat="1" ht="11.25" customHeight="1" x14ac:dyDescent="0.25">
      <c r="A26" s="73"/>
      <c r="B26" s="280" t="s">
        <v>434</v>
      </c>
      <c r="C26" s="280"/>
      <c r="D26" s="280"/>
      <c r="E26" s="280"/>
      <c r="F26" s="73"/>
      <c r="G26" s="74" t="s">
        <v>433</v>
      </c>
    </row>
    <row r="27" spans="1:9" s="68" customFormat="1" ht="11.25" customHeight="1" x14ac:dyDescent="0.25">
      <c r="A27" s="73"/>
      <c r="B27" s="280" t="s">
        <v>432</v>
      </c>
      <c r="C27" s="280"/>
      <c r="D27" s="280"/>
      <c r="E27" s="280"/>
      <c r="F27" s="73"/>
      <c r="G27" s="74" t="s">
        <v>430</v>
      </c>
    </row>
    <row r="28" spans="1:9" s="68" customFormat="1" ht="11.25" customHeight="1" x14ac:dyDescent="0.25">
      <c r="A28" s="73"/>
      <c r="B28" s="275" t="s">
        <v>431</v>
      </c>
      <c r="C28" s="275"/>
      <c r="D28" s="275"/>
      <c r="E28" s="275"/>
      <c r="F28" s="73"/>
      <c r="G28" s="72" t="s">
        <v>430</v>
      </c>
    </row>
    <row r="29" spans="1:9" s="68" customFormat="1" ht="23.25" customHeight="1" x14ac:dyDescent="0.25"/>
    <row r="30" spans="1:9" s="68" customFormat="1" ht="15" x14ac:dyDescent="0.25">
      <c r="E30" s="71"/>
      <c r="F30" s="71"/>
    </row>
    <row r="31" spans="1:9" s="68" customFormat="1" ht="11.25" customHeight="1" x14ac:dyDescent="0.25">
      <c r="F31" s="69"/>
      <c r="G31" s="69"/>
      <c r="H31" s="69"/>
    </row>
    <row r="32" spans="1:9" s="68" customFormat="1" ht="15" x14ac:dyDescent="0.25">
      <c r="E32" s="70"/>
    </row>
    <row r="33" spans="6:8" s="68" customFormat="1" ht="11.25" customHeight="1" x14ac:dyDescent="0.25">
      <c r="F33" s="69"/>
      <c r="G33" s="69"/>
      <c r="H33" s="69"/>
    </row>
  </sheetData>
  <mergeCells count="7">
    <mergeCell ref="B28:E28"/>
    <mergeCell ref="C4:F4"/>
    <mergeCell ref="A9:G9"/>
    <mergeCell ref="B24:E24"/>
    <mergeCell ref="B25:E25"/>
    <mergeCell ref="B26:E26"/>
    <mergeCell ref="B27:E27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BEB7E-C34F-4B28-911A-16E8209C8F09}">
  <sheetPr>
    <pageSetUpPr fitToPage="1"/>
  </sheetPr>
  <dimension ref="A1:I32"/>
  <sheetViews>
    <sheetView topLeftCell="A2" workbookViewId="0">
      <selection activeCell="C4" sqref="C4:F4"/>
    </sheetView>
  </sheetViews>
  <sheetFormatPr defaultColWidth="8.85546875" defaultRowHeight="11.25" customHeight="1" x14ac:dyDescent="0.2"/>
  <cols>
    <col min="1" max="1" width="7" style="67" customWidth="1"/>
    <col min="2" max="2" width="37.140625" style="67" customWidth="1"/>
    <col min="3" max="4" width="14.85546875" style="67" customWidth="1"/>
    <col min="5" max="5" width="47.7109375" style="67" customWidth="1"/>
    <col min="6" max="6" width="43" style="67" customWidth="1"/>
    <col min="7" max="7" width="14.5703125" style="67" customWidth="1"/>
    <col min="8" max="8" width="16" style="67" customWidth="1"/>
    <col min="9" max="16384" width="8.85546875" style="67"/>
  </cols>
  <sheetData>
    <row r="1" spans="1:7" s="68" customFormat="1" ht="6" hidden="1" customHeight="1" x14ac:dyDescent="0.25"/>
    <row r="2" spans="1:7" s="68" customFormat="1" ht="15" x14ac:dyDescent="0.25">
      <c r="G2" s="70" t="s">
        <v>466</v>
      </c>
    </row>
    <row r="3" spans="1:7" s="68" customFormat="1" ht="25.5" customHeight="1" x14ac:dyDescent="0.25">
      <c r="B3" s="93" t="s">
        <v>467</v>
      </c>
      <c r="C3" s="92"/>
      <c r="D3" s="92"/>
    </row>
    <row r="4" spans="1:7" s="68" customFormat="1" ht="73.900000000000006" customHeight="1" x14ac:dyDescent="0.25">
      <c r="B4" s="94" t="s">
        <v>464</v>
      </c>
      <c r="C4" s="276" t="s">
        <v>429</v>
      </c>
      <c r="D4" s="276"/>
      <c r="E4" s="276"/>
      <c r="F4" s="276"/>
    </row>
    <row r="5" spans="1:7" s="68" customFormat="1" ht="25.5" customHeight="1" x14ac:dyDescent="0.25">
      <c r="B5" s="93" t="s">
        <v>463</v>
      </c>
      <c r="C5" s="92"/>
      <c r="D5" s="92"/>
    </row>
    <row r="6" spans="1:7" s="68" customFormat="1" ht="35.25" customHeight="1" x14ac:dyDescent="0.25">
      <c r="A6" s="88" t="s">
        <v>462</v>
      </c>
      <c r="B6" s="88" t="s">
        <v>23</v>
      </c>
      <c r="C6" s="88" t="s">
        <v>24</v>
      </c>
      <c r="D6" s="88" t="s">
        <v>461</v>
      </c>
      <c r="E6" s="88" t="s">
        <v>460</v>
      </c>
      <c r="F6" s="88" t="s">
        <v>459</v>
      </c>
      <c r="G6" s="88" t="s">
        <v>458</v>
      </c>
    </row>
    <row r="7" spans="1:7" s="68" customFormat="1" ht="15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6">
        <v>6</v>
      </c>
      <c r="G7" s="86">
        <v>7</v>
      </c>
    </row>
    <row r="8" spans="1:7" s="68" customFormat="1" ht="12.75" customHeight="1" x14ac:dyDescent="0.25">
      <c r="A8" s="277" t="s">
        <v>457</v>
      </c>
      <c r="B8" s="278"/>
      <c r="C8" s="278"/>
      <c r="D8" s="278"/>
      <c r="E8" s="278"/>
      <c r="F8" s="278"/>
      <c r="G8" s="279"/>
    </row>
    <row r="9" spans="1:7" s="68" customFormat="1" ht="33.75" x14ac:dyDescent="0.25">
      <c r="A9" s="85" t="s">
        <v>38</v>
      </c>
      <c r="B9" s="83" t="s">
        <v>456</v>
      </c>
      <c r="C9" s="82" t="s">
        <v>455</v>
      </c>
      <c r="D9" s="84">
        <v>1</v>
      </c>
      <c r="E9" s="83" t="s">
        <v>454</v>
      </c>
      <c r="F9" s="82" t="s">
        <v>453</v>
      </c>
      <c r="G9" s="81">
        <v>216</v>
      </c>
    </row>
    <row r="10" spans="1:7" s="68" customFormat="1" ht="34.5" x14ac:dyDescent="0.25">
      <c r="A10" s="80"/>
      <c r="B10" s="79"/>
      <c r="C10" s="79"/>
      <c r="D10" s="79"/>
      <c r="E10" s="78" t="s">
        <v>447</v>
      </c>
      <c r="F10" s="77" t="s">
        <v>446</v>
      </c>
      <c r="G10" s="76"/>
    </row>
    <row r="11" spans="1:7" s="68" customFormat="1" ht="45.75" x14ac:dyDescent="0.25">
      <c r="A11" s="80"/>
      <c r="B11" s="79"/>
      <c r="C11" s="79"/>
      <c r="D11" s="79"/>
      <c r="E11" s="78" t="s">
        <v>445</v>
      </c>
      <c r="F11" s="77" t="s">
        <v>452</v>
      </c>
      <c r="G11" s="76"/>
    </row>
    <row r="12" spans="1:7" s="68" customFormat="1" ht="15" x14ac:dyDescent="0.25">
      <c r="A12" s="80"/>
      <c r="B12" s="79"/>
      <c r="C12" s="79"/>
      <c r="D12" s="79"/>
      <c r="E12" s="78" t="s">
        <v>443</v>
      </c>
      <c r="F12" s="77" t="s">
        <v>442</v>
      </c>
      <c r="G12" s="76"/>
    </row>
    <row r="13" spans="1:7" s="68" customFormat="1" ht="15" x14ac:dyDescent="0.25">
      <c r="A13" s="80"/>
      <c r="B13" s="79"/>
      <c r="C13" s="79"/>
      <c r="D13" s="79"/>
      <c r="E13" s="78" t="s">
        <v>441</v>
      </c>
      <c r="F13" s="77" t="s">
        <v>440</v>
      </c>
      <c r="G13" s="76"/>
    </row>
    <row r="14" spans="1:7" s="68" customFormat="1" ht="34.5" x14ac:dyDescent="0.25">
      <c r="A14" s="80"/>
      <c r="B14" s="79"/>
      <c r="C14" s="79"/>
      <c r="D14" s="79"/>
      <c r="E14" s="78" t="s">
        <v>439</v>
      </c>
      <c r="F14" s="77" t="s">
        <v>438</v>
      </c>
      <c r="G14" s="76"/>
    </row>
    <row r="15" spans="1:7" s="68" customFormat="1" ht="34.5" x14ac:dyDescent="0.25">
      <c r="A15" s="80"/>
      <c r="B15" s="79"/>
      <c r="C15" s="79"/>
      <c r="D15" s="79"/>
      <c r="E15" s="78" t="s">
        <v>437</v>
      </c>
      <c r="F15" s="77" t="s">
        <v>436</v>
      </c>
      <c r="G15" s="76"/>
    </row>
    <row r="16" spans="1:7" s="68" customFormat="1" ht="33.75" x14ac:dyDescent="0.25">
      <c r="A16" s="85" t="s">
        <v>42</v>
      </c>
      <c r="B16" s="83" t="s">
        <v>451</v>
      </c>
      <c r="C16" s="82" t="s">
        <v>450</v>
      </c>
      <c r="D16" s="84">
        <v>1</v>
      </c>
      <c r="E16" s="83" t="s">
        <v>449</v>
      </c>
      <c r="F16" s="82" t="s">
        <v>448</v>
      </c>
      <c r="G16" s="81">
        <v>80</v>
      </c>
    </row>
    <row r="17" spans="1:9" s="68" customFormat="1" ht="34.5" x14ac:dyDescent="0.25">
      <c r="A17" s="80"/>
      <c r="B17" s="79"/>
      <c r="C17" s="79"/>
      <c r="D17" s="79"/>
      <c r="E17" s="78" t="s">
        <v>447</v>
      </c>
      <c r="F17" s="77" t="s">
        <v>446</v>
      </c>
      <c r="G17" s="76"/>
    </row>
    <row r="18" spans="1:9" s="68" customFormat="1" ht="45.75" x14ac:dyDescent="0.25">
      <c r="A18" s="80"/>
      <c r="B18" s="79"/>
      <c r="C18" s="79"/>
      <c r="D18" s="79"/>
      <c r="E18" s="78" t="s">
        <v>445</v>
      </c>
      <c r="F18" s="77" t="s">
        <v>444</v>
      </c>
      <c r="G18" s="76"/>
    </row>
    <row r="19" spans="1:9" s="68" customFormat="1" ht="15" x14ac:dyDescent="0.25">
      <c r="A19" s="80"/>
      <c r="B19" s="79"/>
      <c r="C19" s="79"/>
      <c r="D19" s="79"/>
      <c r="E19" s="78" t="s">
        <v>443</v>
      </c>
      <c r="F19" s="77" t="s">
        <v>442</v>
      </c>
      <c r="G19" s="76"/>
    </row>
    <row r="20" spans="1:9" s="68" customFormat="1" ht="15" x14ac:dyDescent="0.25">
      <c r="A20" s="80"/>
      <c r="B20" s="79"/>
      <c r="C20" s="79"/>
      <c r="D20" s="79"/>
      <c r="E20" s="78" t="s">
        <v>441</v>
      </c>
      <c r="F20" s="77" t="s">
        <v>440</v>
      </c>
      <c r="G20" s="76"/>
    </row>
    <row r="21" spans="1:9" s="68" customFormat="1" ht="34.5" x14ac:dyDescent="0.25">
      <c r="A21" s="80"/>
      <c r="B21" s="79"/>
      <c r="C21" s="79"/>
      <c r="D21" s="79"/>
      <c r="E21" s="78" t="s">
        <v>439</v>
      </c>
      <c r="F21" s="77" t="s">
        <v>438</v>
      </c>
      <c r="G21" s="76"/>
    </row>
    <row r="22" spans="1:9" s="68" customFormat="1" ht="34.5" x14ac:dyDescent="0.25">
      <c r="A22" s="80"/>
      <c r="B22" s="79"/>
      <c r="C22" s="79"/>
      <c r="D22" s="79"/>
      <c r="E22" s="78" t="s">
        <v>437</v>
      </c>
      <c r="F22" s="77" t="s">
        <v>436</v>
      </c>
      <c r="G22" s="76"/>
    </row>
    <row r="23" spans="1:9" s="68" customFormat="1" ht="11.25" customHeight="1" x14ac:dyDescent="0.25">
      <c r="A23" s="73"/>
      <c r="B23" s="275" t="s">
        <v>435</v>
      </c>
      <c r="C23" s="275"/>
      <c r="D23" s="275"/>
      <c r="E23" s="275"/>
      <c r="F23" s="73"/>
      <c r="G23" s="72" t="s">
        <v>430</v>
      </c>
      <c r="H23" s="75"/>
      <c r="I23" s="75"/>
    </row>
    <row r="24" spans="1:9" s="68" customFormat="1" ht="15" x14ac:dyDescent="0.25">
      <c r="A24" s="73"/>
      <c r="B24" s="275" t="s">
        <v>74</v>
      </c>
      <c r="C24" s="275"/>
      <c r="D24" s="275"/>
      <c r="E24" s="275"/>
      <c r="F24" s="73"/>
      <c r="G24" s="72"/>
    </row>
    <row r="25" spans="1:9" s="68" customFormat="1" ht="11.25" customHeight="1" x14ac:dyDescent="0.25">
      <c r="A25" s="73"/>
      <c r="B25" s="280" t="s">
        <v>434</v>
      </c>
      <c r="C25" s="280"/>
      <c r="D25" s="280"/>
      <c r="E25" s="280"/>
      <c r="F25" s="73"/>
      <c r="G25" s="74" t="s">
        <v>433</v>
      </c>
    </row>
    <row r="26" spans="1:9" s="68" customFormat="1" ht="11.25" customHeight="1" x14ac:dyDescent="0.25">
      <c r="A26" s="73"/>
      <c r="B26" s="280" t="s">
        <v>432</v>
      </c>
      <c r="C26" s="280"/>
      <c r="D26" s="280"/>
      <c r="E26" s="280"/>
      <c r="F26" s="73"/>
      <c r="G26" s="74" t="s">
        <v>430</v>
      </c>
    </row>
    <row r="27" spans="1:9" s="68" customFormat="1" ht="11.25" customHeight="1" x14ac:dyDescent="0.25">
      <c r="A27" s="73"/>
      <c r="B27" s="275" t="s">
        <v>431</v>
      </c>
      <c r="C27" s="275"/>
      <c r="D27" s="275"/>
      <c r="E27" s="275"/>
      <c r="F27" s="73"/>
      <c r="G27" s="72" t="s">
        <v>430</v>
      </c>
    </row>
    <row r="28" spans="1:9" s="68" customFormat="1" ht="23.25" customHeight="1" x14ac:dyDescent="0.25"/>
    <row r="29" spans="1:9" s="68" customFormat="1" ht="15" x14ac:dyDescent="0.25">
      <c r="E29" s="71"/>
      <c r="F29" s="71"/>
    </row>
    <row r="30" spans="1:9" s="68" customFormat="1" ht="11.25" customHeight="1" x14ac:dyDescent="0.25">
      <c r="F30" s="69"/>
      <c r="G30" s="69"/>
      <c r="H30" s="69"/>
    </row>
    <row r="31" spans="1:9" s="68" customFormat="1" ht="15" x14ac:dyDescent="0.25">
      <c r="E31" s="70"/>
    </row>
    <row r="32" spans="1:9" s="68" customFormat="1" ht="11.25" customHeight="1" x14ac:dyDescent="0.25">
      <c r="F32" s="69"/>
      <c r="G32" s="69"/>
      <c r="H32" s="69"/>
    </row>
  </sheetData>
  <mergeCells count="7">
    <mergeCell ref="B27:E27"/>
    <mergeCell ref="C4:F4"/>
    <mergeCell ref="A8:G8"/>
    <mergeCell ref="B23:E23"/>
    <mergeCell ref="B24:E24"/>
    <mergeCell ref="B25:E25"/>
    <mergeCell ref="B26:E26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3A494-5D6A-4E65-8827-D5BFF208012B}">
  <sheetPr>
    <pageSetUpPr fitToPage="1"/>
  </sheetPr>
  <dimension ref="A1:I32"/>
  <sheetViews>
    <sheetView topLeftCell="A11" workbookViewId="0">
      <selection activeCell="C4" sqref="C4:F4"/>
    </sheetView>
  </sheetViews>
  <sheetFormatPr defaultColWidth="8.85546875" defaultRowHeight="11.25" customHeight="1" x14ac:dyDescent="0.2"/>
  <cols>
    <col min="1" max="1" width="7" style="67" customWidth="1"/>
    <col min="2" max="2" width="37.140625" style="67" customWidth="1"/>
    <col min="3" max="4" width="14.85546875" style="67" customWidth="1"/>
    <col min="5" max="5" width="47.7109375" style="67" customWidth="1"/>
    <col min="6" max="6" width="43" style="67" customWidth="1"/>
    <col min="7" max="7" width="14.5703125" style="67" customWidth="1"/>
    <col min="8" max="8" width="16" style="67" customWidth="1"/>
    <col min="9" max="16384" width="8.85546875" style="67"/>
  </cols>
  <sheetData>
    <row r="1" spans="1:7" s="68" customFormat="1" ht="6" hidden="1" customHeight="1" x14ac:dyDescent="0.25"/>
    <row r="2" spans="1:7" s="68" customFormat="1" ht="15" x14ac:dyDescent="0.25">
      <c r="G2" s="70" t="s">
        <v>466</v>
      </c>
    </row>
    <row r="3" spans="1:7" s="68" customFormat="1" ht="25.5" customHeight="1" x14ac:dyDescent="0.25">
      <c r="B3" s="93" t="s">
        <v>468</v>
      </c>
      <c r="C3" s="92"/>
      <c r="D3" s="92"/>
    </row>
    <row r="4" spans="1:7" s="68" customFormat="1" ht="73.900000000000006" customHeight="1" x14ac:dyDescent="0.25">
      <c r="B4" s="94" t="s">
        <v>464</v>
      </c>
      <c r="C4" s="281" t="s">
        <v>429</v>
      </c>
      <c r="D4" s="281"/>
      <c r="E4" s="281"/>
      <c r="F4" s="281"/>
    </row>
    <row r="5" spans="1:7" s="68" customFormat="1" ht="25.5" customHeight="1" x14ac:dyDescent="0.25">
      <c r="B5" s="93" t="s">
        <v>463</v>
      </c>
      <c r="C5" s="92"/>
      <c r="D5" s="92"/>
    </row>
    <row r="6" spans="1:7" s="68" customFormat="1" ht="35.25" customHeight="1" x14ac:dyDescent="0.25">
      <c r="A6" s="88" t="s">
        <v>462</v>
      </c>
      <c r="B6" s="88" t="s">
        <v>23</v>
      </c>
      <c r="C6" s="88" t="s">
        <v>24</v>
      </c>
      <c r="D6" s="88" t="s">
        <v>461</v>
      </c>
      <c r="E6" s="88" t="s">
        <v>460</v>
      </c>
      <c r="F6" s="88" t="s">
        <v>459</v>
      </c>
      <c r="G6" s="88" t="s">
        <v>458</v>
      </c>
    </row>
    <row r="7" spans="1:7" s="68" customFormat="1" ht="15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6">
        <v>6</v>
      </c>
      <c r="G7" s="86">
        <v>7</v>
      </c>
    </row>
    <row r="8" spans="1:7" s="68" customFormat="1" ht="12.75" customHeight="1" x14ac:dyDescent="0.25">
      <c r="A8" s="277" t="s">
        <v>457</v>
      </c>
      <c r="B8" s="278"/>
      <c r="C8" s="278"/>
      <c r="D8" s="278"/>
      <c r="E8" s="278"/>
      <c r="F8" s="278"/>
      <c r="G8" s="279"/>
    </row>
    <row r="9" spans="1:7" s="68" customFormat="1" ht="33.75" x14ac:dyDescent="0.25">
      <c r="A9" s="85" t="s">
        <v>38</v>
      </c>
      <c r="B9" s="83" t="s">
        <v>456</v>
      </c>
      <c r="C9" s="82" t="s">
        <v>455</v>
      </c>
      <c r="D9" s="84">
        <v>1</v>
      </c>
      <c r="E9" s="83" t="s">
        <v>454</v>
      </c>
      <c r="F9" s="82" t="s">
        <v>453</v>
      </c>
      <c r="G9" s="81">
        <v>216</v>
      </c>
    </row>
    <row r="10" spans="1:7" s="68" customFormat="1" ht="34.5" x14ac:dyDescent="0.25">
      <c r="A10" s="80"/>
      <c r="B10" s="79"/>
      <c r="C10" s="79"/>
      <c r="D10" s="79"/>
      <c r="E10" s="78" t="s">
        <v>447</v>
      </c>
      <c r="F10" s="77" t="s">
        <v>446</v>
      </c>
      <c r="G10" s="76"/>
    </row>
    <row r="11" spans="1:7" s="68" customFormat="1" ht="45.75" x14ac:dyDescent="0.25">
      <c r="A11" s="80"/>
      <c r="B11" s="79"/>
      <c r="C11" s="79"/>
      <c r="D11" s="79"/>
      <c r="E11" s="78" t="s">
        <v>445</v>
      </c>
      <c r="F11" s="77" t="s">
        <v>452</v>
      </c>
      <c r="G11" s="76"/>
    </row>
    <row r="12" spans="1:7" s="68" customFormat="1" ht="15" x14ac:dyDescent="0.25">
      <c r="A12" s="80"/>
      <c r="B12" s="79"/>
      <c r="C12" s="79"/>
      <c r="D12" s="79"/>
      <c r="E12" s="78" t="s">
        <v>443</v>
      </c>
      <c r="F12" s="77" t="s">
        <v>442</v>
      </c>
      <c r="G12" s="76"/>
    </row>
    <row r="13" spans="1:7" s="68" customFormat="1" ht="15" x14ac:dyDescent="0.25">
      <c r="A13" s="80"/>
      <c r="B13" s="79"/>
      <c r="C13" s="79"/>
      <c r="D13" s="79"/>
      <c r="E13" s="78" t="s">
        <v>441</v>
      </c>
      <c r="F13" s="77" t="s">
        <v>440</v>
      </c>
      <c r="G13" s="76"/>
    </row>
    <row r="14" spans="1:7" s="68" customFormat="1" ht="34.5" x14ac:dyDescent="0.25">
      <c r="A14" s="80"/>
      <c r="B14" s="79"/>
      <c r="C14" s="79"/>
      <c r="D14" s="79"/>
      <c r="E14" s="78" t="s">
        <v>439</v>
      </c>
      <c r="F14" s="77" t="s">
        <v>438</v>
      </c>
      <c r="G14" s="76"/>
    </row>
    <row r="15" spans="1:7" s="68" customFormat="1" ht="34.5" x14ac:dyDescent="0.25">
      <c r="A15" s="80"/>
      <c r="B15" s="79"/>
      <c r="C15" s="79"/>
      <c r="D15" s="79"/>
      <c r="E15" s="78" t="s">
        <v>437</v>
      </c>
      <c r="F15" s="77" t="s">
        <v>436</v>
      </c>
      <c r="G15" s="76"/>
    </row>
    <row r="16" spans="1:7" s="68" customFormat="1" ht="33.75" x14ac:dyDescent="0.25">
      <c r="A16" s="85" t="s">
        <v>42</v>
      </c>
      <c r="B16" s="83" t="s">
        <v>451</v>
      </c>
      <c r="C16" s="82" t="s">
        <v>450</v>
      </c>
      <c r="D16" s="84">
        <v>1</v>
      </c>
      <c r="E16" s="83" t="s">
        <v>449</v>
      </c>
      <c r="F16" s="82" t="s">
        <v>448</v>
      </c>
      <c r="G16" s="81">
        <v>80</v>
      </c>
    </row>
    <row r="17" spans="1:9" s="68" customFormat="1" ht="34.5" x14ac:dyDescent="0.25">
      <c r="A17" s="80"/>
      <c r="B17" s="79"/>
      <c r="C17" s="79"/>
      <c r="D17" s="79"/>
      <c r="E17" s="78" t="s">
        <v>447</v>
      </c>
      <c r="F17" s="77" t="s">
        <v>446</v>
      </c>
      <c r="G17" s="76"/>
    </row>
    <row r="18" spans="1:9" s="68" customFormat="1" ht="45.75" x14ac:dyDescent="0.25">
      <c r="A18" s="80"/>
      <c r="B18" s="79"/>
      <c r="C18" s="79"/>
      <c r="D18" s="79"/>
      <c r="E18" s="78" t="s">
        <v>445</v>
      </c>
      <c r="F18" s="77" t="s">
        <v>444</v>
      </c>
      <c r="G18" s="76"/>
    </row>
    <row r="19" spans="1:9" s="68" customFormat="1" ht="15" x14ac:dyDescent="0.25">
      <c r="A19" s="80"/>
      <c r="B19" s="79"/>
      <c r="C19" s="79"/>
      <c r="D19" s="79"/>
      <c r="E19" s="78" t="s">
        <v>443</v>
      </c>
      <c r="F19" s="77" t="s">
        <v>442</v>
      </c>
      <c r="G19" s="76"/>
    </row>
    <row r="20" spans="1:9" s="68" customFormat="1" ht="15" x14ac:dyDescent="0.25">
      <c r="A20" s="80"/>
      <c r="B20" s="79"/>
      <c r="C20" s="79"/>
      <c r="D20" s="79"/>
      <c r="E20" s="78" t="s">
        <v>441</v>
      </c>
      <c r="F20" s="77" t="s">
        <v>440</v>
      </c>
      <c r="G20" s="76"/>
    </row>
    <row r="21" spans="1:9" s="68" customFormat="1" ht="34.5" x14ac:dyDescent="0.25">
      <c r="A21" s="80"/>
      <c r="B21" s="79"/>
      <c r="C21" s="79"/>
      <c r="D21" s="79"/>
      <c r="E21" s="78" t="s">
        <v>439</v>
      </c>
      <c r="F21" s="77" t="s">
        <v>438</v>
      </c>
      <c r="G21" s="76"/>
    </row>
    <row r="22" spans="1:9" s="68" customFormat="1" ht="34.5" x14ac:dyDescent="0.25">
      <c r="A22" s="80"/>
      <c r="B22" s="79"/>
      <c r="C22" s="79"/>
      <c r="D22" s="79"/>
      <c r="E22" s="78" t="s">
        <v>437</v>
      </c>
      <c r="F22" s="77" t="s">
        <v>436</v>
      </c>
      <c r="G22" s="76"/>
    </row>
    <row r="23" spans="1:9" s="68" customFormat="1" ht="11.25" customHeight="1" x14ac:dyDescent="0.25">
      <c r="A23" s="73"/>
      <c r="B23" s="275" t="s">
        <v>435</v>
      </c>
      <c r="C23" s="275"/>
      <c r="D23" s="275"/>
      <c r="E23" s="275"/>
      <c r="F23" s="73"/>
      <c r="G23" s="72" t="s">
        <v>430</v>
      </c>
      <c r="H23" s="75"/>
      <c r="I23" s="75"/>
    </row>
    <row r="24" spans="1:9" s="68" customFormat="1" ht="15" x14ac:dyDescent="0.25">
      <c r="A24" s="73"/>
      <c r="B24" s="275" t="s">
        <v>74</v>
      </c>
      <c r="C24" s="275"/>
      <c r="D24" s="275"/>
      <c r="E24" s="275"/>
      <c r="F24" s="73"/>
      <c r="G24" s="72"/>
    </row>
    <row r="25" spans="1:9" s="68" customFormat="1" ht="11.25" customHeight="1" x14ac:dyDescent="0.25">
      <c r="A25" s="73"/>
      <c r="B25" s="280" t="s">
        <v>434</v>
      </c>
      <c r="C25" s="280"/>
      <c r="D25" s="280"/>
      <c r="E25" s="280"/>
      <c r="F25" s="73"/>
      <c r="G25" s="74" t="s">
        <v>433</v>
      </c>
    </row>
    <row r="26" spans="1:9" s="68" customFormat="1" ht="11.25" customHeight="1" x14ac:dyDescent="0.25">
      <c r="A26" s="73"/>
      <c r="B26" s="280" t="s">
        <v>432</v>
      </c>
      <c r="C26" s="280"/>
      <c r="D26" s="280"/>
      <c r="E26" s="280"/>
      <c r="F26" s="73"/>
      <c r="G26" s="74" t="s">
        <v>430</v>
      </c>
    </row>
    <row r="27" spans="1:9" s="68" customFormat="1" ht="11.25" customHeight="1" x14ac:dyDescent="0.25">
      <c r="A27" s="73"/>
      <c r="B27" s="275" t="s">
        <v>431</v>
      </c>
      <c r="C27" s="275"/>
      <c r="D27" s="275"/>
      <c r="E27" s="275"/>
      <c r="F27" s="73"/>
      <c r="G27" s="72" t="s">
        <v>430</v>
      </c>
    </row>
    <row r="28" spans="1:9" s="68" customFormat="1" ht="23.25" customHeight="1" x14ac:dyDescent="0.25"/>
    <row r="29" spans="1:9" s="176" customFormat="1" ht="15" x14ac:dyDescent="0.25">
      <c r="E29" s="177"/>
      <c r="F29" s="177"/>
    </row>
    <row r="30" spans="1:9" s="176" customFormat="1" ht="11.25" customHeight="1" x14ac:dyDescent="0.25">
      <c r="F30" s="178"/>
      <c r="G30" s="178"/>
      <c r="H30" s="178"/>
    </row>
    <row r="31" spans="1:9" s="176" customFormat="1" ht="15" x14ac:dyDescent="0.25">
      <c r="E31" s="179"/>
    </row>
    <row r="32" spans="1:9" s="68" customFormat="1" ht="11.25" customHeight="1" x14ac:dyDescent="0.25">
      <c r="F32" s="69"/>
      <c r="G32" s="69"/>
      <c r="H32" s="69"/>
    </row>
  </sheetData>
  <mergeCells count="7">
    <mergeCell ref="B27:E27"/>
    <mergeCell ref="C4:F4"/>
    <mergeCell ref="A8:G8"/>
    <mergeCell ref="B23:E23"/>
    <mergeCell ref="B24:E24"/>
    <mergeCell ref="B25:E25"/>
    <mergeCell ref="B26:E26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50E1-839C-420D-BFAF-366E2F1DEC7F}">
  <sheetPr>
    <pageSetUpPr fitToPage="1"/>
  </sheetPr>
  <dimension ref="A1:I32"/>
  <sheetViews>
    <sheetView topLeftCell="A2" workbookViewId="0">
      <selection activeCell="E16" sqref="E16"/>
    </sheetView>
  </sheetViews>
  <sheetFormatPr defaultColWidth="8.85546875" defaultRowHeight="11.25" customHeight="1" x14ac:dyDescent="0.2"/>
  <cols>
    <col min="1" max="1" width="7" style="67" customWidth="1"/>
    <col min="2" max="2" width="37.140625" style="67" customWidth="1"/>
    <col min="3" max="4" width="14.85546875" style="67" customWidth="1"/>
    <col min="5" max="5" width="47.7109375" style="67" customWidth="1"/>
    <col min="6" max="6" width="43" style="67" customWidth="1"/>
    <col min="7" max="7" width="14.5703125" style="67" customWidth="1"/>
    <col min="8" max="8" width="16" style="67" customWidth="1"/>
    <col min="9" max="16384" width="8.85546875" style="67"/>
  </cols>
  <sheetData>
    <row r="1" spans="1:7" s="68" customFormat="1" ht="6" hidden="1" customHeight="1" x14ac:dyDescent="0.25"/>
    <row r="2" spans="1:7" s="68" customFormat="1" ht="15" x14ac:dyDescent="0.25">
      <c r="G2" s="70" t="s">
        <v>466</v>
      </c>
    </row>
    <row r="3" spans="1:7" s="68" customFormat="1" ht="25.5" customHeight="1" x14ac:dyDescent="0.25">
      <c r="B3" s="209" t="s">
        <v>682</v>
      </c>
      <c r="C3" s="92"/>
      <c r="D3" s="92"/>
    </row>
    <row r="4" spans="1:7" s="68" customFormat="1" ht="73.900000000000006" customHeight="1" x14ac:dyDescent="0.25">
      <c r="B4" s="94" t="s">
        <v>464</v>
      </c>
      <c r="C4" s="281" t="s">
        <v>429</v>
      </c>
      <c r="D4" s="281"/>
      <c r="E4" s="281"/>
      <c r="F4" s="281"/>
    </row>
    <row r="5" spans="1:7" s="68" customFormat="1" ht="25.5" customHeight="1" x14ac:dyDescent="0.25">
      <c r="B5" s="93" t="s">
        <v>463</v>
      </c>
      <c r="C5" s="92"/>
      <c r="D5" s="92"/>
    </row>
    <row r="6" spans="1:7" s="68" customFormat="1" ht="15" x14ac:dyDescent="0.25">
      <c r="A6" s="91"/>
      <c r="B6" s="91"/>
      <c r="C6" s="91"/>
      <c r="D6" s="91"/>
      <c r="E6" s="90"/>
      <c r="F6" s="90"/>
      <c r="G6" s="89"/>
    </row>
    <row r="7" spans="1:7" s="68" customFormat="1" ht="35.25" customHeight="1" x14ac:dyDescent="0.25">
      <c r="A7" s="88" t="s">
        <v>462</v>
      </c>
      <c r="B7" s="88" t="s">
        <v>23</v>
      </c>
      <c r="C7" s="88" t="s">
        <v>24</v>
      </c>
      <c r="D7" s="88" t="s">
        <v>461</v>
      </c>
      <c r="E7" s="88" t="s">
        <v>460</v>
      </c>
      <c r="F7" s="88" t="s">
        <v>459</v>
      </c>
      <c r="G7" s="88" t="s">
        <v>458</v>
      </c>
    </row>
    <row r="8" spans="1:7" s="68" customFormat="1" ht="15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6">
        <v>6</v>
      </c>
      <c r="G8" s="86">
        <v>7</v>
      </c>
    </row>
    <row r="9" spans="1:7" s="68" customFormat="1" ht="12.75" customHeight="1" x14ac:dyDescent="0.25">
      <c r="A9" s="277" t="s">
        <v>457</v>
      </c>
      <c r="B9" s="278"/>
      <c r="C9" s="278"/>
      <c r="D9" s="278"/>
      <c r="E9" s="278"/>
      <c r="F9" s="278"/>
      <c r="G9" s="279"/>
    </row>
    <row r="10" spans="1:7" s="68" customFormat="1" ht="33.75" x14ac:dyDescent="0.25">
      <c r="A10" s="85" t="s">
        <v>38</v>
      </c>
      <c r="B10" s="83" t="s">
        <v>456</v>
      </c>
      <c r="C10" s="82" t="s">
        <v>455</v>
      </c>
      <c r="D10" s="84">
        <v>18</v>
      </c>
      <c r="E10" s="83" t="s">
        <v>454</v>
      </c>
      <c r="F10" s="82" t="s">
        <v>469</v>
      </c>
      <c r="G10" s="95">
        <v>3703</v>
      </c>
    </row>
    <row r="11" spans="1:7" s="68" customFormat="1" ht="45.75" x14ac:dyDescent="0.25">
      <c r="A11" s="80"/>
      <c r="B11" s="79"/>
      <c r="C11" s="79"/>
      <c r="D11" s="79"/>
      <c r="E11" s="78" t="s">
        <v>470</v>
      </c>
      <c r="F11" s="77" t="s">
        <v>471</v>
      </c>
      <c r="G11" s="76"/>
    </row>
    <row r="12" spans="1:7" s="68" customFormat="1" ht="34.5" x14ac:dyDescent="0.25">
      <c r="A12" s="80"/>
      <c r="B12" s="79"/>
      <c r="C12" s="79"/>
      <c r="D12" s="79"/>
      <c r="E12" s="78" t="s">
        <v>447</v>
      </c>
      <c r="F12" s="77" t="s">
        <v>446</v>
      </c>
      <c r="G12" s="76"/>
    </row>
    <row r="13" spans="1:7" s="68" customFormat="1" ht="15" x14ac:dyDescent="0.25">
      <c r="A13" s="80"/>
      <c r="B13" s="79"/>
      <c r="C13" s="79"/>
      <c r="D13" s="79"/>
      <c r="E13" s="78" t="s">
        <v>443</v>
      </c>
      <c r="F13" s="77" t="s">
        <v>442</v>
      </c>
      <c r="G13" s="76"/>
    </row>
    <row r="14" spans="1:7" s="68" customFormat="1" ht="15" x14ac:dyDescent="0.25">
      <c r="A14" s="80"/>
      <c r="B14" s="79"/>
      <c r="C14" s="79"/>
      <c r="D14" s="79"/>
      <c r="E14" s="78" t="s">
        <v>441</v>
      </c>
      <c r="F14" s="77" t="s">
        <v>440</v>
      </c>
      <c r="G14" s="76"/>
    </row>
    <row r="15" spans="1:7" s="68" customFormat="1" ht="34.5" x14ac:dyDescent="0.25">
      <c r="A15" s="80"/>
      <c r="B15" s="79"/>
      <c r="C15" s="79"/>
      <c r="D15" s="79"/>
      <c r="E15" s="78" t="s">
        <v>439</v>
      </c>
      <c r="F15" s="77" t="s">
        <v>438</v>
      </c>
      <c r="G15" s="76"/>
    </row>
    <row r="16" spans="1:7" s="68" customFormat="1" ht="34.5" x14ac:dyDescent="0.25">
      <c r="A16" s="80"/>
      <c r="B16" s="79"/>
      <c r="C16" s="79"/>
      <c r="D16" s="79"/>
      <c r="E16" s="78" t="s">
        <v>437</v>
      </c>
      <c r="F16" s="77" t="s">
        <v>436</v>
      </c>
      <c r="G16" s="76"/>
    </row>
    <row r="17" spans="1:9" s="68" customFormat="1" ht="33.75" x14ac:dyDescent="0.25">
      <c r="A17" s="85" t="s">
        <v>42</v>
      </c>
      <c r="B17" s="83" t="s">
        <v>451</v>
      </c>
      <c r="C17" s="82" t="s">
        <v>450</v>
      </c>
      <c r="D17" s="84">
        <v>18</v>
      </c>
      <c r="E17" s="83" t="s">
        <v>449</v>
      </c>
      <c r="F17" s="82" t="s">
        <v>472</v>
      </c>
      <c r="G17" s="95">
        <v>1368</v>
      </c>
    </row>
    <row r="18" spans="1:9" s="68" customFormat="1" ht="45.75" x14ac:dyDescent="0.25">
      <c r="A18" s="80"/>
      <c r="B18" s="79"/>
      <c r="C18" s="79"/>
      <c r="D18" s="79"/>
      <c r="E18" s="78" t="s">
        <v>470</v>
      </c>
      <c r="F18" s="77" t="s">
        <v>473</v>
      </c>
      <c r="G18" s="76"/>
    </row>
    <row r="19" spans="1:9" s="68" customFormat="1" ht="34.5" x14ac:dyDescent="0.25">
      <c r="A19" s="80"/>
      <c r="B19" s="79"/>
      <c r="C19" s="79"/>
      <c r="D19" s="79"/>
      <c r="E19" s="78" t="s">
        <v>447</v>
      </c>
      <c r="F19" s="77" t="s">
        <v>446</v>
      </c>
      <c r="G19" s="76"/>
    </row>
    <row r="20" spans="1:9" s="68" customFormat="1" ht="15" x14ac:dyDescent="0.25">
      <c r="A20" s="80"/>
      <c r="B20" s="79"/>
      <c r="C20" s="79"/>
      <c r="D20" s="79"/>
      <c r="E20" s="78" t="s">
        <v>443</v>
      </c>
      <c r="F20" s="77" t="s">
        <v>442</v>
      </c>
      <c r="G20" s="76"/>
    </row>
    <row r="21" spans="1:9" s="68" customFormat="1" ht="15" x14ac:dyDescent="0.25">
      <c r="A21" s="80"/>
      <c r="B21" s="79"/>
      <c r="C21" s="79"/>
      <c r="D21" s="79"/>
      <c r="E21" s="78" t="s">
        <v>441</v>
      </c>
      <c r="F21" s="77" t="s">
        <v>440</v>
      </c>
      <c r="G21" s="76"/>
    </row>
    <row r="22" spans="1:9" s="68" customFormat="1" ht="34.5" x14ac:dyDescent="0.25">
      <c r="A22" s="80"/>
      <c r="B22" s="79"/>
      <c r="C22" s="79"/>
      <c r="D22" s="79"/>
      <c r="E22" s="78" t="s">
        <v>439</v>
      </c>
      <c r="F22" s="77" t="s">
        <v>438</v>
      </c>
      <c r="G22" s="76"/>
    </row>
    <row r="23" spans="1:9" s="68" customFormat="1" ht="34.5" x14ac:dyDescent="0.25">
      <c r="A23" s="80"/>
      <c r="B23" s="79"/>
      <c r="C23" s="79"/>
      <c r="D23" s="79"/>
      <c r="E23" s="78" t="s">
        <v>437</v>
      </c>
      <c r="F23" s="77" t="s">
        <v>436</v>
      </c>
      <c r="G23" s="76"/>
    </row>
    <row r="24" spans="1:9" s="68" customFormat="1" ht="11.25" customHeight="1" x14ac:dyDescent="0.25">
      <c r="A24" s="73"/>
      <c r="B24" s="275" t="s">
        <v>435</v>
      </c>
      <c r="C24" s="275"/>
      <c r="D24" s="275"/>
      <c r="E24" s="275"/>
      <c r="F24" s="73"/>
      <c r="G24" s="72" t="s">
        <v>474</v>
      </c>
      <c r="H24" s="75"/>
      <c r="I24" s="75"/>
    </row>
    <row r="25" spans="1:9" s="68" customFormat="1" ht="15" x14ac:dyDescent="0.25">
      <c r="A25" s="73"/>
      <c r="B25" s="275" t="s">
        <v>74</v>
      </c>
      <c r="C25" s="275"/>
      <c r="D25" s="275"/>
      <c r="E25" s="275"/>
      <c r="F25" s="73"/>
      <c r="G25" s="72"/>
    </row>
    <row r="26" spans="1:9" s="68" customFormat="1" ht="11.25" customHeight="1" x14ac:dyDescent="0.25">
      <c r="A26" s="73"/>
      <c r="B26" s="280" t="s">
        <v>434</v>
      </c>
      <c r="C26" s="280"/>
      <c r="D26" s="280"/>
      <c r="E26" s="280"/>
      <c r="F26" s="73"/>
      <c r="G26" s="74" t="s">
        <v>475</v>
      </c>
    </row>
    <row r="27" spans="1:9" s="68" customFormat="1" ht="11.25" customHeight="1" x14ac:dyDescent="0.25">
      <c r="A27" s="73"/>
      <c r="B27" s="280" t="s">
        <v>432</v>
      </c>
      <c r="C27" s="280"/>
      <c r="D27" s="280"/>
      <c r="E27" s="280"/>
      <c r="F27" s="73"/>
      <c r="G27" s="74" t="s">
        <v>474</v>
      </c>
    </row>
    <row r="28" spans="1:9" s="68" customFormat="1" ht="11.25" customHeight="1" x14ac:dyDescent="0.25">
      <c r="A28" s="73"/>
      <c r="B28" s="275" t="s">
        <v>431</v>
      </c>
      <c r="C28" s="275"/>
      <c r="D28" s="275"/>
      <c r="E28" s="275"/>
      <c r="F28" s="73"/>
      <c r="G28" s="72" t="s">
        <v>474</v>
      </c>
    </row>
    <row r="29" spans="1:9" s="68" customFormat="1" ht="23.25" customHeight="1" x14ac:dyDescent="0.25"/>
    <row r="30" spans="1:9" s="68" customFormat="1" ht="11.25" customHeight="1" x14ac:dyDescent="0.25">
      <c r="F30" s="69"/>
      <c r="G30" s="69"/>
      <c r="H30" s="69"/>
    </row>
    <row r="31" spans="1:9" s="68" customFormat="1" ht="15" x14ac:dyDescent="0.25">
      <c r="E31" s="70"/>
    </row>
    <row r="32" spans="1:9" s="68" customFormat="1" ht="11.25" customHeight="1" x14ac:dyDescent="0.25">
      <c r="F32" s="69"/>
      <c r="G32" s="69"/>
      <c r="H32" s="69"/>
    </row>
  </sheetData>
  <mergeCells count="7">
    <mergeCell ref="B28:E28"/>
    <mergeCell ref="C4:F4"/>
    <mergeCell ref="A9:G9"/>
    <mergeCell ref="B24:E24"/>
    <mergeCell ref="B25:E25"/>
    <mergeCell ref="B26:E26"/>
    <mergeCell ref="B27:E27"/>
  </mergeCells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F102"/>
  <sheetViews>
    <sheetView topLeftCell="A76" workbookViewId="0">
      <selection activeCell="I82" sqref="I82:I83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82" t="s">
        <v>0</v>
      </c>
      <c r="B2" s="282"/>
      <c r="C2" s="282"/>
      <c r="D2" s="9"/>
      <c r="E2" s="7"/>
      <c r="F2" s="7"/>
      <c r="G2" s="7"/>
      <c r="H2" s="9"/>
      <c r="I2" s="7"/>
      <c r="J2" s="7"/>
      <c r="K2" s="9"/>
      <c r="L2" s="7"/>
      <c r="M2" s="282" t="s">
        <v>1</v>
      </c>
      <c r="N2" s="282"/>
      <c r="O2" s="282"/>
      <c r="P2" s="282"/>
    </row>
    <row r="3" spans="1:65" s="6" customFormat="1" ht="11.25" customHeight="1" x14ac:dyDescent="0.25">
      <c r="A3" s="283"/>
      <c r="B3" s="283"/>
      <c r="C3" s="283"/>
      <c r="D3" s="283"/>
      <c r="E3" s="7"/>
      <c r="F3" s="7"/>
      <c r="G3" s="10"/>
      <c r="H3" s="10"/>
      <c r="I3" s="7"/>
      <c r="J3" s="10"/>
      <c r="K3" s="10"/>
      <c r="L3" s="284"/>
      <c r="M3" s="284"/>
      <c r="N3" s="284"/>
      <c r="O3" s="284"/>
      <c r="P3" s="284"/>
    </row>
    <row r="4" spans="1:65" s="6" customFormat="1" ht="15" x14ac:dyDescent="0.25">
      <c r="A4" s="285"/>
      <c r="B4" s="285"/>
      <c r="C4" s="285"/>
      <c r="D4" s="285"/>
      <c r="E4" s="7"/>
      <c r="F4" s="7"/>
      <c r="G4" s="10"/>
      <c r="H4" s="10"/>
      <c r="I4" s="7"/>
      <c r="J4" s="10"/>
      <c r="K4" s="10"/>
      <c r="L4" s="285"/>
      <c r="M4" s="285"/>
      <c r="N4" s="285"/>
      <c r="O4" s="285"/>
      <c r="P4" s="285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39" x14ac:dyDescent="0.25">
      <c r="A8" s="286" t="s">
        <v>429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87" t="s">
        <v>5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88" t="s">
        <v>90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</row>
    <row r="12" spans="1:65" s="6" customFormat="1" ht="21" customHeight="1" x14ac:dyDescent="0.25">
      <c r="A12" s="289" t="s">
        <v>7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1:65" s="6" customFormat="1" ht="15" x14ac:dyDescent="0.25">
      <c r="A13" s="290" t="s">
        <v>91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AS13" s="17" t="s">
        <v>91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89" t="s">
        <v>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</row>
    <row r="15" spans="1:65" s="6" customFormat="1" ht="15" x14ac:dyDescent="0.25">
      <c r="A15" s="7"/>
      <c r="B15" s="19" t="s">
        <v>10</v>
      </c>
      <c r="C15" s="291"/>
      <c r="D15" s="291"/>
      <c r="E15" s="291"/>
      <c r="F15" s="291"/>
      <c r="G15" s="291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10">
        <v>1581.9459999999999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92</v>
      </c>
      <c r="D17" s="23"/>
      <c r="E17" s="24">
        <v>765.89200000000005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93</v>
      </c>
      <c r="D18" s="23"/>
      <c r="E18" s="24">
        <v>127.41800000000001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94</v>
      </c>
      <c r="D19" s="23"/>
      <c r="E19" s="24">
        <v>688.63499999999999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147.45599999999999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155.62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>
        <v>24.55</v>
      </c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19</v>
      </c>
      <c r="C23" s="19"/>
      <c r="D23" s="7"/>
      <c r="E23" s="292" t="s">
        <v>20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BN23" s="21" t="s">
        <v>20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93" t="s">
        <v>21</v>
      </c>
      <c r="B25" s="293" t="s">
        <v>22</v>
      </c>
      <c r="C25" s="293" t="s">
        <v>23</v>
      </c>
      <c r="D25" s="293"/>
      <c r="E25" s="293"/>
      <c r="F25" s="293" t="s">
        <v>24</v>
      </c>
      <c r="G25" s="294" t="s">
        <v>25</v>
      </c>
      <c r="H25" s="295"/>
      <c r="I25" s="293" t="s">
        <v>26</v>
      </c>
      <c r="J25" s="293"/>
      <c r="K25" s="293"/>
      <c r="L25" s="293"/>
      <c r="M25" s="293"/>
      <c r="N25" s="293"/>
      <c r="O25" s="293" t="s">
        <v>27</v>
      </c>
      <c r="P25" s="293" t="s">
        <v>28</v>
      </c>
    </row>
    <row r="26" spans="1:79" s="6" customFormat="1" ht="36.75" customHeight="1" x14ac:dyDescent="0.25">
      <c r="A26" s="293"/>
      <c r="B26" s="293"/>
      <c r="C26" s="293"/>
      <c r="D26" s="293"/>
      <c r="E26" s="293"/>
      <c r="F26" s="293"/>
      <c r="G26" s="296" t="s">
        <v>29</v>
      </c>
      <c r="H26" s="296" t="s">
        <v>30</v>
      </c>
      <c r="I26" s="293" t="s">
        <v>29</v>
      </c>
      <c r="J26" s="293" t="s">
        <v>31</v>
      </c>
      <c r="K26" s="298" t="s">
        <v>32</v>
      </c>
      <c r="L26" s="298"/>
      <c r="M26" s="298"/>
      <c r="N26" s="298"/>
      <c r="O26" s="293"/>
      <c r="P26" s="293"/>
    </row>
    <row r="27" spans="1:79" s="6" customFormat="1" ht="15" x14ac:dyDescent="0.25">
      <c r="A27" s="293"/>
      <c r="B27" s="293"/>
      <c r="C27" s="293"/>
      <c r="D27" s="293"/>
      <c r="E27" s="293"/>
      <c r="F27" s="293"/>
      <c r="G27" s="297"/>
      <c r="H27" s="297"/>
      <c r="I27" s="293"/>
      <c r="J27" s="293"/>
      <c r="K27" s="35" t="s">
        <v>33</v>
      </c>
      <c r="L27" s="35" t="s">
        <v>34</v>
      </c>
      <c r="M27" s="35" t="s">
        <v>35</v>
      </c>
      <c r="N27" s="35" t="s">
        <v>36</v>
      </c>
      <c r="O27" s="293"/>
      <c r="P27" s="293"/>
    </row>
    <row r="28" spans="1:79" s="6" customFormat="1" ht="15" x14ac:dyDescent="0.25">
      <c r="A28" s="34">
        <v>1</v>
      </c>
      <c r="B28" s="34">
        <v>2</v>
      </c>
      <c r="C28" s="298">
        <v>3</v>
      </c>
      <c r="D28" s="298"/>
      <c r="E28" s="298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99" t="s">
        <v>95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BZ29" s="36" t="s">
        <v>95</v>
      </c>
    </row>
    <row r="30" spans="1:79" s="6" customFormat="1" ht="33.75" x14ac:dyDescent="0.25">
      <c r="A30" s="37" t="s">
        <v>38</v>
      </c>
      <c r="B30" s="38" t="s">
        <v>96</v>
      </c>
      <c r="C30" s="300" t="s">
        <v>97</v>
      </c>
      <c r="D30" s="301"/>
      <c r="E30" s="302"/>
      <c r="F30" s="37" t="s">
        <v>98</v>
      </c>
      <c r="G30" s="39"/>
      <c r="H30" s="55">
        <v>6.0000000000000001E-3</v>
      </c>
      <c r="I30" s="41">
        <v>73020.86</v>
      </c>
      <c r="J30" s="43">
        <v>603.26</v>
      </c>
      <c r="K30" s="43">
        <v>37.33</v>
      </c>
      <c r="L30" s="43">
        <v>291.26</v>
      </c>
      <c r="M30" s="43">
        <v>274.67</v>
      </c>
      <c r="N30" s="42"/>
      <c r="O30" s="43">
        <v>0.06</v>
      </c>
      <c r="P30" s="43">
        <v>0.28999999999999998</v>
      </c>
      <c r="BZ30" s="36"/>
      <c r="CA30" s="2" t="s">
        <v>97</v>
      </c>
    </row>
    <row r="31" spans="1:79" s="6" customFormat="1" ht="22.5" x14ac:dyDescent="0.25">
      <c r="A31" s="37" t="s">
        <v>42</v>
      </c>
      <c r="B31" s="38" t="s">
        <v>99</v>
      </c>
      <c r="C31" s="300" t="s">
        <v>100</v>
      </c>
      <c r="D31" s="301"/>
      <c r="E31" s="302"/>
      <c r="F31" s="37" t="s">
        <v>101</v>
      </c>
      <c r="G31" s="39"/>
      <c r="H31" s="55">
        <v>6.4000000000000001E-2</v>
      </c>
      <c r="I31" s="41">
        <v>1910.05</v>
      </c>
      <c r="J31" s="43">
        <v>144.78</v>
      </c>
      <c r="K31" s="42"/>
      <c r="L31" s="43">
        <v>91.68</v>
      </c>
      <c r="M31" s="43">
        <v>53.1</v>
      </c>
      <c r="N31" s="42"/>
      <c r="O31" s="44">
        <v>0</v>
      </c>
      <c r="P31" s="43">
        <v>0.05</v>
      </c>
      <c r="BZ31" s="36"/>
      <c r="CA31" s="2" t="s">
        <v>100</v>
      </c>
    </row>
    <row r="32" spans="1:79" s="6" customFormat="1" ht="33.75" x14ac:dyDescent="0.25">
      <c r="A32" s="37" t="s">
        <v>46</v>
      </c>
      <c r="B32" s="38" t="s">
        <v>102</v>
      </c>
      <c r="C32" s="300" t="s">
        <v>103</v>
      </c>
      <c r="D32" s="301"/>
      <c r="E32" s="302"/>
      <c r="F32" s="37" t="s">
        <v>104</v>
      </c>
      <c r="G32" s="39"/>
      <c r="H32" s="56">
        <v>6.1999999999999998E-3</v>
      </c>
      <c r="I32" s="41">
        <v>51168.29</v>
      </c>
      <c r="J32" s="43">
        <v>305.86</v>
      </c>
      <c r="K32" s="43">
        <v>46.55</v>
      </c>
      <c r="L32" s="43">
        <v>190.97</v>
      </c>
      <c r="M32" s="43">
        <v>67.92</v>
      </c>
      <c r="N32" s="43">
        <v>0.42</v>
      </c>
      <c r="O32" s="43">
        <v>7.0000000000000007E-2</v>
      </c>
      <c r="P32" s="43">
        <v>0.06</v>
      </c>
      <c r="BZ32" s="36"/>
      <c r="CA32" s="2" t="s">
        <v>103</v>
      </c>
    </row>
    <row r="33" spans="1:80" s="6" customFormat="1" ht="22.5" x14ac:dyDescent="0.25">
      <c r="A33" s="37" t="s">
        <v>49</v>
      </c>
      <c r="B33" s="38" t="s">
        <v>105</v>
      </c>
      <c r="C33" s="300" t="s">
        <v>106</v>
      </c>
      <c r="D33" s="301"/>
      <c r="E33" s="302"/>
      <c r="F33" s="37" t="s">
        <v>107</v>
      </c>
      <c r="G33" s="39"/>
      <c r="H33" s="40">
        <v>0.62</v>
      </c>
      <c r="I33" s="41">
        <v>1509.08</v>
      </c>
      <c r="J33" s="43">
        <v>935.63</v>
      </c>
      <c r="K33" s="42"/>
      <c r="L33" s="42"/>
      <c r="M33" s="42"/>
      <c r="N33" s="43">
        <v>935.63</v>
      </c>
      <c r="O33" s="44">
        <v>0</v>
      </c>
      <c r="P33" s="44">
        <v>0</v>
      </c>
      <c r="BZ33" s="36"/>
      <c r="CA33" s="2" t="s">
        <v>106</v>
      </c>
    </row>
    <row r="34" spans="1:80" s="6" customFormat="1" ht="33.75" x14ac:dyDescent="0.25">
      <c r="A34" s="37" t="s">
        <v>53</v>
      </c>
      <c r="B34" s="38" t="s">
        <v>108</v>
      </c>
      <c r="C34" s="300" t="s">
        <v>109</v>
      </c>
      <c r="D34" s="301"/>
      <c r="E34" s="302"/>
      <c r="F34" s="37" t="s">
        <v>104</v>
      </c>
      <c r="G34" s="39"/>
      <c r="H34" s="56">
        <v>5.5599999999999997E-2</v>
      </c>
      <c r="I34" s="41">
        <v>77433.89</v>
      </c>
      <c r="J34" s="41">
        <v>4159.8999999999996</v>
      </c>
      <c r="K34" s="43">
        <v>626.23</v>
      </c>
      <c r="L34" s="41">
        <v>2597.5500000000002</v>
      </c>
      <c r="M34" s="43">
        <v>930.91</v>
      </c>
      <c r="N34" s="43">
        <v>5.21</v>
      </c>
      <c r="O34" s="46">
        <v>0.9</v>
      </c>
      <c r="P34" s="43">
        <v>0.86</v>
      </c>
      <c r="BZ34" s="36"/>
      <c r="CA34" s="2" t="s">
        <v>109</v>
      </c>
    </row>
    <row r="35" spans="1:80" s="6" customFormat="1" ht="33.75" x14ac:dyDescent="0.25">
      <c r="A35" s="37" t="s">
        <v>56</v>
      </c>
      <c r="B35" s="38" t="s">
        <v>110</v>
      </c>
      <c r="C35" s="300" t="s">
        <v>111</v>
      </c>
      <c r="D35" s="301"/>
      <c r="E35" s="302"/>
      <c r="F35" s="37" t="s">
        <v>107</v>
      </c>
      <c r="G35" s="39"/>
      <c r="H35" s="40">
        <v>5.56</v>
      </c>
      <c r="I35" s="41">
        <v>1552.18</v>
      </c>
      <c r="J35" s="41">
        <v>8630.1200000000008</v>
      </c>
      <c r="K35" s="42"/>
      <c r="L35" s="42"/>
      <c r="M35" s="42"/>
      <c r="N35" s="41">
        <v>8630.1200000000008</v>
      </c>
      <c r="O35" s="44">
        <v>0</v>
      </c>
      <c r="P35" s="44">
        <v>0</v>
      </c>
      <c r="BZ35" s="36"/>
      <c r="CA35" s="2" t="s">
        <v>111</v>
      </c>
    </row>
    <row r="36" spans="1:80" s="6" customFormat="1" ht="15" x14ac:dyDescent="0.25">
      <c r="A36" s="303" t="s">
        <v>112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BZ36" s="36"/>
      <c r="CB36" s="57" t="s">
        <v>112</v>
      </c>
    </row>
    <row r="37" spans="1:80" s="6" customFormat="1" ht="33.75" x14ac:dyDescent="0.25">
      <c r="A37" s="37" t="s">
        <v>60</v>
      </c>
      <c r="B37" s="38" t="s">
        <v>113</v>
      </c>
      <c r="C37" s="300" t="s">
        <v>114</v>
      </c>
      <c r="D37" s="301"/>
      <c r="E37" s="302"/>
      <c r="F37" s="37" t="s">
        <v>115</v>
      </c>
      <c r="G37" s="39"/>
      <c r="H37" s="40">
        <v>0.13</v>
      </c>
      <c r="I37" s="41">
        <v>114462.39</v>
      </c>
      <c r="J37" s="41">
        <v>13781.09</v>
      </c>
      <c r="K37" s="41">
        <v>4814.3500000000004</v>
      </c>
      <c r="L37" s="41">
        <v>6345.73</v>
      </c>
      <c r="M37" s="41">
        <v>2621.0100000000002</v>
      </c>
      <c r="N37" s="42"/>
      <c r="O37" s="43">
        <v>6.36</v>
      </c>
      <c r="P37" s="46">
        <v>2.4</v>
      </c>
      <c r="BZ37" s="36"/>
      <c r="CA37" s="2" t="s">
        <v>114</v>
      </c>
      <c r="CB37" s="57"/>
    </row>
    <row r="38" spans="1:80" s="6" customFormat="1" ht="33.75" x14ac:dyDescent="0.25">
      <c r="A38" s="37" t="s">
        <v>63</v>
      </c>
      <c r="B38" s="38" t="s">
        <v>116</v>
      </c>
      <c r="C38" s="300" t="s">
        <v>117</v>
      </c>
      <c r="D38" s="301"/>
      <c r="E38" s="302"/>
      <c r="F38" s="37" t="s">
        <v>115</v>
      </c>
      <c r="G38" s="39"/>
      <c r="H38" s="40">
        <v>0.05</v>
      </c>
      <c r="I38" s="41">
        <v>149741.5</v>
      </c>
      <c r="J38" s="41">
        <v>6993.14</v>
      </c>
      <c r="K38" s="41">
        <v>2371.79</v>
      </c>
      <c r="L38" s="41">
        <v>3243.5</v>
      </c>
      <c r="M38" s="41">
        <v>1377.85</v>
      </c>
      <c r="N38" s="42"/>
      <c r="O38" s="43">
        <v>3.09</v>
      </c>
      <c r="P38" s="43">
        <v>1.28</v>
      </c>
      <c r="BZ38" s="36"/>
      <c r="CA38" s="2" t="s">
        <v>117</v>
      </c>
      <c r="CB38" s="57"/>
    </row>
    <row r="39" spans="1:80" s="6" customFormat="1" ht="33.75" x14ac:dyDescent="0.25">
      <c r="A39" s="37" t="s">
        <v>66</v>
      </c>
      <c r="B39" s="38" t="s">
        <v>118</v>
      </c>
      <c r="C39" s="300" t="s">
        <v>119</v>
      </c>
      <c r="D39" s="301"/>
      <c r="E39" s="302"/>
      <c r="F39" s="37" t="s">
        <v>107</v>
      </c>
      <c r="G39" s="39"/>
      <c r="H39" s="58">
        <v>9.3281892000000006</v>
      </c>
      <c r="I39" s="41">
        <v>22074.79</v>
      </c>
      <c r="J39" s="41">
        <v>205917.82</v>
      </c>
      <c r="K39" s="42"/>
      <c r="L39" s="42"/>
      <c r="M39" s="42"/>
      <c r="N39" s="41">
        <v>205917.82</v>
      </c>
      <c r="O39" s="44">
        <v>0</v>
      </c>
      <c r="P39" s="44">
        <v>0</v>
      </c>
      <c r="BZ39" s="36"/>
      <c r="CA39" s="2" t="s">
        <v>119</v>
      </c>
      <c r="CB39" s="57"/>
    </row>
    <row r="40" spans="1:80" s="6" customFormat="1" ht="45" x14ac:dyDescent="0.25">
      <c r="A40" s="37" t="s">
        <v>70</v>
      </c>
      <c r="B40" s="38" t="s">
        <v>120</v>
      </c>
      <c r="C40" s="300" t="s">
        <v>121</v>
      </c>
      <c r="D40" s="301"/>
      <c r="E40" s="302"/>
      <c r="F40" s="37" t="s">
        <v>122</v>
      </c>
      <c r="G40" s="39"/>
      <c r="H40" s="56">
        <v>0.53959999999999997</v>
      </c>
      <c r="I40" s="41">
        <v>150554.63</v>
      </c>
      <c r="J40" s="41">
        <v>61114.61</v>
      </c>
      <c r="K40" s="41">
        <v>15578.31</v>
      </c>
      <c r="L40" s="43">
        <v>342.37</v>
      </c>
      <c r="M40" s="43">
        <v>185.15</v>
      </c>
      <c r="N40" s="41">
        <v>45008.78</v>
      </c>
      <c r="O40" s="43">
        <v>18.940000000000001</v>
      </c>
      <c r="P40" s="43">
        <v>0.22</v>
      </c>
      <c r="BZ40" s="36"/>
      <c r="CA40" s="2" t="s">
        <v>121</v>
      </c>
      <c r="CB40" s="57"/>
    </row>
    <row r="41" spans="1:80" s="6" customFormat="1" ht="45" x14ac:dyDescent="0.25">
      <c r="A41" s="37" t="s">
        <v>123</v>
      </c>
      <c r="B41" s="38" t="s">
        <v>124</v>
      </c>
      <c r="C41" s="300" t="s">
        <v>125</v>
      </c>
      <c r="D41" s="301"/>
      <c r="E41" s="302"/>
      <c r="F41" s="37" t="s">
        <v>126</v>
      </c>
      <c r="G41" s="39"/>
      <c r="H41" s="40">
        <v>0.16</v>
      </c>
      <c r="I41" s="41">
        <v>16443.53</v>
      </c>
      <c r="J41" s="41">
        <v>4034.24</v>
      </c>
      <c r="K41" s="41">
        <v>1726.86</v>
      </c>
      <c r="L41" s="43">
        <v>245.41</v>
      </c>
      <c r="M41" s="41">
        <v>2061.02</v>
      </c>
      <c r="N41" s="43">
        <v>0.95</v>
      </c>
      <c r="O41" s="43">
        <v>2.08</v>
      </c>
      <c r="P41" s="43">
        <v>2.1800000000000002</v>
      </c>
      <c r="BZ41" s="36"/>
      <c r="CA41" s="2" t="s">
        <v>125</v>
      </c>
      <c r="CB41" s="57"/>
    </row>
    <row r="42" spans="1:80" s="6" customFormat="1" ht="22.5" x14ac:dyDescent="0.25">
      <c r="A42" s="37" t="s">
        <v>127</v>
      </c>
      <c r="B42" s="38" t="s">
        <v>128</v>
      </c>
      <c r="C42" s="300" t="s">
        <v>129</v>
      </c>
      <c r="D42" s="301"/>
      <c r="E42" s="302"/>
      <c r="F42" s="37" t="s">
        <v>130</v>
      </c>
      <c r="G42" s="39"/>
      <c r="H42" s="56">
        <v>4.82E-2</v>
      </c>
      <c r="I42" s="41">
        <v>45981.3</v>
      </c>
      <c r="J42" s="41">
        <v>1673.59</v>
      </c>
      <c r="K42" s="41">
        <v>1646.45</v>
      </c>
      <c r="L42" s="43">
        <v>15.77</v>
      </c>
      <c r="M42" s="43">
        <v>11.37</v>
      </c>
      <c r="N42" s="42"/>
      <c r="O42" s="46">
        <v>2.1</v>
      </c>
      <c r="P42" s="43">
        <v>0.01</v>
      </c>
      <c r="BZ42" s="36"/>
      <c r="CA42" s="2" t="s">
        <v>129</v>
      </c>
      <c r="CB42" s="57"/>
    </row>
    <row r="43" spans="1:80" s="6" customFormat="1" ht="67.5" x14ac:dyDescent="0.25">
      <c r="A43" s="37" t="s">
        <v>131</v>
      </c>
      <c r="B43" s="38" t="s">
        <v>132</v>
      </c>
      <c r="C43" s="300" t="s">
        <v>133</v>
      </c>
      <c r="D43" s="301"/>
      <c r="E43" s="302"/>
      <c r="F43" s="37" t="s">
        <v>130</v>
      </c>
      <c r="G43" s="39"/>
      <c r="H43" s="56">
        <v>4.82E-2</v>
      </c>
      <c r="I43" s="41">
        <v>133510.26</v>
      </c>
      <c r="J43" s="41">
        <v>6435.19</v>
      </c>
      <c r="K43" s="42"/>
      <c r="L43" s="42"/>
      <c r="M43" s="42"/>
      <c r="N43" s="41">
        <v>6435.19</v>
      </c>
      <c r="O43" s="44">
        <v>0</v>
      </c>
      <c r="P43" s="44">
        <v>0</v>
      </c>
      <c r="BZ43" s="36"/>
      <c r="CA43" s="2" t="s">
        <v>133</v>
      </c>
      <c r="CB43" s="57"/>
    </row>
    <row r="44" spans="1:80" s="6" customFormat="1" ht="15" x14ac:dyDescent="0.25">
      <c r="A44" s="37" t="s">
        <v>134</v>
      </c>
      <c r="B44" s="38" t="s">
        <v>135</v>
      </c>
      <c r="C44" s="300" t="s">
        <v>136</v>
      </c>
      <c r="D44" s="301"/>
      <c r="E44" s="302"/>
      <c r="F44" s="37" t="s">
        <v>115</v>
      </c>
      <c r="G44" s="39"/>
      <c r="H44" s="40">
        <v>0.16</v>
      </c>
      <c r="I44" s="41">
        <v>17277.86</v>
      </c>
      <c r="J44" s="41">
        <v>2077.92</v>
      </c>
      <c r="K44" s="41">
        <v>1607.08</v>
      </c>
      <c r="L44" s="43">
        <v>8.16</v>
      </c>
      <c r="M44" s="43">
        <v>4.59</v>
      </c>
      <c r="N44" s="43">
        <v>458.09</v>
      </c>
      <c r="O44" s="43">
        <v>1.93</v>
      </c>
      <c r="P44" s="43">
        <v>0.01</v>
      </c>
      <c r="BZ44" s="36"/>
      <c r="CA44" s="2" t="s">
        <v>136</v>
      </c>
      <c r="CB44" s="57"/>
    </row>
    <row r="45" spans="1:80" s="6" customFormat="1" ht="45" x14ac:dyDescent="0.25">
      <c r="A45" s="37" t="s">
        <v>137</v>
      </c>
      <c r="B45" s="38" t="s">
        <v>138</v>
      </c>
      <c r="C45" s="300" t="s">
        <v>139</v>
      </c>
      <c r="D45" s="301"/>
      <c r="E45" s="302"/>
      <c r="F45" s="37" t="s">
        <v>59</v>
      </c>
      <c r="G45" s="39"/>
      <c r="H45" s="45">
        <v>16</v>
      </c>
      <c r="I45" s="41">
        <v>25.97</v>
      </c>
      <c r="J45" s="43">
        <v>415.52</v>
      </c>
      <c r="K45" s="42"/>
      <c r="L45" s="42"/>
      <c r="M45" s="42"/>
      <c r="N45" s="43">
        <v>415.52</v>
      </c>
      <c r="O45" s="44">
        <v>0</v>
      </c>
      <c r="P45" s="44">
        <v>0</v>
      </c>
      <c r="BZ45" s="36"/>
      <c r="CA45" s="2" t="s">
        <v>139</v>
      </c>
      <c r="CB45" s="57"/>
    </row>
    <row r="46" spans="1:80" s="6" customFormat="1" ht="33.75" x14ac:dyDescent="0.25">
      <c r="A46" s="37" t="s">
        <v>140</v>
      </c>
      <c r="B46" s="38" t="s">
        <v>141</v>
      </c>
      <c r="C46" s="300" t="s">
        <v>142</v>
      </c>
      <c r="D46" s="301"/>
      <c r="E46" s="302"/>
      <c r="F46" s="37" t="s">
        <v>143</v>
      </c>
      <c r="G46" s="39"/>
      <c r="H46" s="55">
        <v>2.3E-2</v>
      </c>
      <c r="I46" s="41">
        <v>4327.9399999999996</v>
      </c>
      <c r="J46" s="43">
        <v>76.989999999999995</v>
      </c>
      <c r="K46" s="43">
        <v>73.92</v>
      </c>
      <c r="L46" s="43">
        <v>0.73</v>
      </c>
      <c r="M46" s="43">
        <v>0.86</v>
      </c>
      <c r="N46" s="43">
        <v>1.48</v>
      </c>
      <c r="O46" s="43">
        <v>0.11</v>
      </c>
      <c r="P46" s="44">
        <v>0</v>
      </c>
      <c r="BZ46" s="36"/>
      <c r="CA46" s="2" t="s">
        <v>142</v>
      </c>
      <c r="CB46" s="57"/>
    </row>
    <row r="47" spans="1:80" s="6" customFormat="1" ht="22.5" x14ac:dyDescent="0.25">
      <c r="A47" s="37" t="s">
        <v>144</v>
      </c>
      <c r="B47" s="38" t="s">
        <v>145</v>
      </c>
      <c r="C47" s="300" t="s">
        <v>146</v>
      </c>
      <c r="D47" s="301"/>
      <c r="E47" s="302"/>
      <c r="F47" s="37" t="s">
        <v>143</v>
      </c>
      <c r="G47" s="39"/>
      <c r="H47" s="55">
        <v>2.3E-2</v>
      </c>
      <c r="I47" s="41">
        <v>3082.25</v>
      </c>
      <c r="J47" s="43">
        <v>495.71</v>
      </c>
      <c r="K47" s="43">
        <v>471.93</v>
      </c>
      <c r="L47" s="43">
        <v>6.59</v>
      </c>
      <c r="M47" s="43">
        <v>7.75</v>
      </c>
      <c r="N47" s="43">
        <v>9.44</v>
      </c>
      <c r="O47" s="46">
        <v>0.7</v>
      </c>
      <c r="P47" s="43">
        <v>0.01</v>
      </c>
      <c r="BZ47" s="36"/>
      <c r="CA47" s="2" t="s">
        <v>146</v>
      </c>
      <c r="CB47" s="57"/>
    </row>
    <row r="48" spans="1:80" s="6" customFormat="1" ht="22.5" x14ac:dyDescent="0.25">
      <c r="A48" s="37" t="s">
        <v>147</v>
      </c>
      <c r="B48" s="38" t="s">
        <v>148</v>
      </c>
      <c r="C48" s="300" t="s">
        <v>149</v>
      </c>
      <c r="D48" s="301"/>
      <c r="E48" s="302"/>
      <c r="F48" s="37" t="s">
        <v>150</v>
      </c>
      <c r="G48" s="39"/>
      <c r="H48" s="45">
        <v>23</v>
      </c>
      <c r="I48" s="41">
        <v>147.74</v>
      </c>
      <c r="J48" s="41">
        <v>3398.02</v>
      </c>
      <c r="K48" s="42"/>
      <c r="L48" s="42"/>
      <c r="M48" s="42"/>
      <c r="N48" s="41">
        <v>3398.02</v>
      </c>
      <c r="O48" s="44">
        <v>0</v>
      </c>
      <c r="P48" s="44">
        <v>0</v>
      </c>
      <c r="BZ48" s="36"/>
      <c r="CA48" s="2" t="s">
        <v>149</v>
      </c>
      <c r="CB48" s="57"/>
    </row>
    <row r="49" spans="1:80" s="6" customFormat="1" ht="33.75" x14ac:dyDescent="0.25">
      <c r="A49" s="37" t="s">
        <v>151</v>
      </c>
      <c r="B49" s="38" t="s">
        <v>152</v>
      </c>
      <c r="C49" s="300" t="s">
        <v>153</v>
      </c>
      <c r="D49" s="301"/>
      <c r="E49" s="302"/>
      <c r="F49" s="37" t="s">
        <v>107</v>
      </c>
      <c r="G49" s="39"/>
      <c r="H49" s="40">
        <v>0.54</v>
      </c>
      <c r="I49" s="41">
        <v>49754.13</v>
      </c>
      <c r="J49" s="41">
        <v>20285.169999999998</v>
      </c>
      <c r="K49" s="41">
        <v>17272.75</v>
      </c>
      <c r="L49" s="43">
        <v>115.5</v>
      </c>
      <c r="M49" s="43">
        <v>134.75</v>
      </c>
      <c r="N49" s="41">
        <v>2762.17</v>
      </c>
      <c r="O49" s="43">
        <v>24.62</v>
      </c>
      <c r="P49" s="43">
        <v>0.16</v>
      </c>
      <c r="BZ49" s="36"/>
      <c r="CA49" s="2" t="s">
        <v>153</v>
      </c>
      <c r="CB49" s="57"/>
    </row>
    <row r="50" spans="1:80" s="6" customFormat="1" ht="15" x14ac:dyDescent="0.25">
      <c r="A50" s="303" t="s">
        <v>154</v>
      </c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BZ50" s="36"/>
      <c r="CB50" s="57" t="s">
        <v>154</v>
      </c>
    </row>
    <row r="51" spans="1:80" s="6" customFormat="1" ht="33.75" x14ac:dyDescent="0.25">
      <c r="A51" s="37" t="s">
        <v>155</v>
      </c>
      <c r="B51" s="38" t="s">
        <v>156</v>
      </c>
      <c r="C51" s="300" t="s">
        <v>157</v>
      </c>
      <c r="D51" s="301"/>
      <c r="E51" s="302"/>
      <c r="F51" s="37" t="s">
        <v>98</v>
      </c>
      <c r="G51" s="39"/>
      <c r="H51" s="56">
        <v>5.4000000000000003E-3</v>
      </c>
      <c r="I51" s="41">
        <v>53169.69</v>
      </c>
      <c r="J51" s="43">
        <v>395.33</v>
      </c>
      <c r="K51" s="43">
        <v>24.47</v>
      </c>
      <c r="L51" s="43">
        <v>190.87</v>
      </c>
      <c r="M51" s="43">
        <v>179.99</v>
      </c>
      <c r="N51" s="42"/>
      <c r="O51" s="43">
        <v>0.04</v>
      </c>
      <c r="P51" s="43">
        <v>0.19</v>
      </c>
      <c r="BZ51" s="36"/>
      <c r="CA51" s="2" t="s">
        <v>157</v>
      </c>
      <c r="CB51" s="57"/>
    </row>
    <row r="52" spans="1:80" s="6" customFormat="1" ht="22.5" x14ac:dyDescent="0.25">
      <c r="A52" s="37" t="s">
        <v>158</v>
      </c>
      <c r="B52" s="38" t="s">
        <v>159</v>
      </c>
      <c r="C52" s="300" t="s">
        <v>160</v>
      </c>
      <c r="D52" s="301"/>
      <c r="E52" s="302"/>
      <c r="F52" s="37" t="s">
        <v>161</v>
      </c>
      <c r="G52" s="39"/>
      <c r="H52" s="59">
        <v>7.5</v>
      </c>
      <c r="I52" s="41">
        <v>1355.58</v>
      </c>
      <c r="J52" s="41">
        <v>7671.94</v>
      </c>
      <c r="K52" s="41">
        <v>7416.56</v>
      </c>
      <c r="L52" s="43">
        <v>72.02</v>
      </c>
      <c r="M52" s="43">
        <v>46.79</v>
      </c>
      <c r="N52" s="43">
        <v>136.57</v>
      </c>
      <c r="O52" s="43">
        <v>10.130000000000001</v>
      </c>
      <c r="P52" s="43">
        <v>0.06</v>
      </c>
      <c r="BZ52" s="36"/>
      <c r="CA52" s="2" t="s">
        <v>160</v>
      </c>
      <c r="CB52" s="57"/>
    </row>
    <row r="53" spans="1:80" s="6" customFormat="1" ht="33.75" x14ac:dyDescent="0.25">
      <c r="A53" s="37" t="s">
        <v>162</v>
      </c>
      <c r="B53" s="38" t="s">
        <v>163</v>
      </c>
      <c r="C53" s="300" t="s">
        <v>164</v>
      </c>
      <c r="D53" s="301"/>
      <c r="E53" s="302"/>
      <c r="F53" s="37" t="s">
        <v>130</v>
      </c>
      <c r="G53" s="39"/>
      <c r="H53" s="56">
        <v>0.1125</v>
      </c>
      <c r="I53" s="41">
        <v>68640.75</v>
      </c>
      <c r="J53" s="41">
        <v>7722.08</v>
      </c>
      <c r="K53" s="42"/>
      <c r="L53" s="42"/>
      <c r="M53" s="42"/>
      <c r="N53" s="41">
        <v>7722.08</v>
      </c>
      <c r="O53" s="44">
        <v>0</v>
      </c>
      <c r="P53" s="44">
        <v>0</v>
      </c>
      <c r="BZ53" s="36"/>
      <c r="CA53" s="2" t="s">
        <v>164</v>
      </c>
      <c r="CB53" s="57"/>
    </row>
    <row r="54" spans="1:80" s="6" customFormat="1" ht="45" x14ac:dyDescent="0.25">
      <c r="A54" s="37" t="s">
        <v>165</v>
      </c>
      <c r="B54" s="38" t="s">
        <v>166</v>
      </c>
      <c r="C54" s="300" t="s">
        <v>167</v>
      </c>
      <c r="D54" s="301"/>
      <c r="E54" s="302"/>
      <c r="F54" s="37" t="s">
        <v>98</v>
      </c>
      <c r="G54" s="39"/>
      <c r="H54" s="56">
        <v>5.4000000000000003E-3</v>
      </c>
      <c r="I54" s="41">
        <v>10145.93</v>
      </c>
      <c r="J54" s="43">
        <v>72.3</v>
      </c>
      <c r="K54" s="42"/>
      <c r="L54" s="43">
        <v>41.09</v>
      </c>
      <c r="M54" s="43">
        <v>31.21</v>
      </c>
      <c r="N54" s="42"/>
      <c r="O54" s="44">
        <v>0</v>
      </c>
      <c r="P54" s="43">
        <v>0.03</v>
      </c>
      <c r="BZ54" s="36"/>
      <c r="CA54" s="2" t="s">
        <v>167</v>
      </c>
      <c r="CB54" s="57"/>
    </row>
    <row r="55" spans="1:80" s="6" customFormat="1" ht="22.5" x14ac:dyDescent="0.25">
      <c r="A55" s="37" t="s">
        <v>168</v>
      </c>
      <c r="B55" s="38" t="s">
        <v>169</v>
      </c>
      <c r="C55" s="300" t="s">
        <v>170</v>
      </c>
      <c r="D55" s="301"/>
      <c r="E55" s="302"/>
      <c r="F55" s="37" t="s">
        <v>171</v>
      </c>
      <c r="G55" s="39"/>
      <c r="H55" s="59">
        <v>0.8</v>
      </c>
      <c r="I55" s="41">
        <v>9031.9699999999993</v>
      </c>
      <c r="J55" s="41">
        <v>5641.57</v>
      </c>
      <c r="K55" s="41">
        <v>3517.9</v>
      </c>
      <c r="L55" s="43">
        <v>253.29</v>
      </c>
      <c r="M55" s="43">
        <v>152.03</v>
      </c>
      <c r="N55" s="41">
        <v>1718.35</v>
      </c>
      <c r="O55" s="43">
        <v>4.33</v>
      </c>
      <c r="P55" s="43">
        <v>0.16</v>
      </c>
      <c r="BZ55" s="36"/>
      <c r="CA55" s="2" t="s">
        <v>170</v>
      </c>
      <c r="CB55" s="57"/>
    </row>
    <row r="56" spans="1:80" s="6" customFormat="1" ht="33.75" x14ac:dyDescent="0.25">
      <c r="A56" s="37" t="s">
        <v>172</v>
      </c>
      <c r="B56" s="38" t="s">
        <v>173</v>
      </c>
      <c r="C56" s="300" t="s">
        <v>174</v>
      </c>
      <c r="D56" s="301"/>
      <c r="E56" s="302"/>
      <c r="F56" s="37" t="s">
        <v>130</v>
      </c>
      <c r="G56" s="39"/>
      <c r="H56" s="56">
        <v>7.6799999999999993E-2</v>
      </c>
      <c r="I56" s="41">
        <v>67121.070000000007</v>
      </c>
      <c r="J56" s="41">
        <v>3866.17</v>
      </c>
      <c r="K56" s="42"/>
      <c r="L56" s="42"/>
      <c r="M56" s="42"/>
      <c r="N56" s="41">
        <v>3866.17</v>
      </c>
      <c r="O56" s="44">
        <v>0</v>
      </c>
      <c r="P56" s="44">
        <v>0</v>
      </c>
      <c r="BZ56" s="36"/>
      <c r="CA56" s="2" t="s">
        <v>174</v>
      </c>
      <c r="CB56" s="57"/>
    </row>
    <row r="57" spans="1:80" s="6" customFormat="1" ht="15" x14ac:dyDescent="0.25">
      <c r="A57" s="303" t="s">
        <v>175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BZ57" s="36"/>
      <c r="CB57" s="57" t="s">
        <v>175</v>
      </c>
    </row>
    <row r="58" spans="1:80" s="6" customFormat="1" ht="22.5" x14ac:dyDescent="0.25">
      <c r="A58" s="37" t="s">
        <v>176</v>
      </c>
      <c r="B58" s="38" t="s">
        <v>177</v>
      </c>
      <c r="C58" s="300" t="s">
        <v>178</v>
      </c>
      <c r="D58" s="301"/>
      <c r="E58" s="302"/>
      <c r="F58" s="37" t="s">
        <v>179</v>
      </c>
      <c r="G58" s="39"/>
      <c r="H58" s="40">
        <v>0.09</v>
      </c>
      <c r="I58" s="41">
        <v>8933.7900000000009</v>
      </c>
      <c r="J58" s="43">
        <v>659.3</v>
      </c>
      <c r="K58" s="43">
        <v>562.73</v>
      </c>
      <c r="L58" s="43">
        <v>40.299999999999997</v>
      </c>
      <c r="M58" s="43">
        <v>56.27</v>
      </c>
      <c r="N58" s="42"/>
      <c r="O58" s="43">
        <v>0.91</v>
      </c>
      <c r="P58" s="43">
        <v>0.06</v>
      </c>
      <c r="BZ58" s="36"/>
      <c r="CA58" s="2" t="s">
        <v>178</v>
      </c>
      <c r="CB58" s="57"/>
    </row>
    <row r="59" spans="1:80" s="6" customFormat="1" ht="22.5" x14ac:dyDescent="0.25">
      <c r="A59" s="37" t="s">
        <v>180</v>
      </c>
      <c r="B59" s="38" t="s">
        <v>181</v>
      </c>
      <c r="C59" s="300" t="s">
        <v>182</v>
      </c>
      <c r="D59" s="301"/>
      <c r="E59" s="302"/>
      <c r="F59" s="37" t="s">
        <v>107</v>
      </c>
      <c r="G59" s="39"/>
      <c r="H59" s="59">
        <v>2.2999999999999998</v>
      </c>
      <c r="I59" s="41">
        <v>2009.68</v>
      </c>
      <c r="J59" s="41">
        <v>3466.7</v>
      </c>
      <c r="K59" s="42"/>
      <c r="L59" s="42"/>
      <c r="M59" s="42"/>
      <c r="N59" s="41">
        <v>3466.7</v>
      </c>
      <c r="O59" s="44">
        <v>0</v>
      </c>
      <c r="P59" s="44">
        <v>0</v>
      </c>
      <c r="BZ59" s="36"/>
      <c r="CA59" s="2" t="s">
        <v>182</v>
      </c>
      <c r="CB59" s="57"/>
    </row>
    <row r="60" spans="1:80" s="6" customFormat="1" ht="15" x14ac:dyDescent="0.25">
      <c r="A60" s="303" t="s">
        <v>183</v>
      </c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  <c r="BZ60" s="36"/>
      <c r="CB60" s="57" t="s">
        <v>183</v>
      </c>
    </row>
    <row r="61" spans="1:80" s="6" customFormat="1" ht="33.75" x14ac:dyDescent="0.25">
      <c r="A61" s="37" t="s">
        <v>184</v>
      </c>
      <c r="B61" s="38" t="s">
        <v>185</v>
      </c>
      <c r="C61" s="300" t="s">
        <v>186</v>
      </c>
      <c r="D61" s="301"/>
      <c r="E61" s="302"/>
      <c r="F61" s="37" t="s">
        <v>115</v>
      </c>
      <c r="G61" s="39"/>
      <c r="H61" s="59">
        <v>0.1</v>
      </c>
      <c r="I61" s="41">
        <v>49187.56</v>
      </c>
      <c r="J61" s="41">
        <v>6285.8</v>
      </c>
      <c r="K61" s="43">
        <v>886.39</v>
      </c>
      <c r="L61" s="41">
        <v>4032.37</v>
      </c>
      <c r="M61" s="41">
        <v>1367.04</v>
      </c>
      <c r="N61" s="42"/>
      <c r="O61" s="43">
        <v>1.31</v>
      </c>
      <c r="P61" s="43">
        <v>1.43</v>
      </c>
      <c r="BZ61" s="36"/>
      <c r="CA61" s="2" t="s">
        <v>186</v>
      </c>
      <c r="CB61" s="57"/>
    </row>
    <row r="62" spans="1:80" s="6" customFormat="1" ht="33.75" x14ac:dyDescent="0.25">
      <c r="A62" s="37" t="s">
        <v>187</v>
      </c>
      <c r="B62" s="38" t="s">
        <v>188</v>
      </c>
      <c r="C62" s="300" t="s">
        <v>189</v>
      </c>
      <c r="D62" s="301"/>
      <c r="E62" s="302"/>
      <c r="F62" s="37" t="s">
        <v>104</v>
      </c>
      <c r="G62" s="39"/>
      <c r="H62" s="60">
        <v>6.4999999999999997E-4</v>
      </c>
      <c r="I62" s="41">
        <v>1134655.83</v>
      </c>
      <c r="J62" s="43">
        <v>568.80999999999995</v>
      </c>
      <c r="K62" s="43">
        <v>158.81</v>
      </c>
      <c r="L62" s="43">
        <v>17.38</v>
      </c>
      <c r="M62" s="43">
        <v>15.68</v>
      </c>
      <c r="N62" s="43">
        <v>376.94</v>
      </c>
      <c r="O62" s="43">
        <v>0.21</v>
      </c>
      <c r="P62" s="43">
        <v>0.01</v>
      </c>
      <c r="BZ62" s="36"/>
      <c r="CA62" s="2" t="s">
        <v>189</v>
      </c>
      <c r="CB62" s="57"/>
    </row>
    <row r="63" spans="1:80" s="6" customFormat="1" ht="22.5" x14ac:dyDescent="0.25">
      <c r="A63" s="37" t="s">
        <v>190</v>
      </c>
      <c r="B63" s="38" t="s">
        <v>128</v>
      </c>
      <c r="C63" s="300" t="s">
        <v>129</v>
      </c>
      <c r="D63" s="301"/>
      <c r="E63" s="302"/>
      <c r="F63" s="37" t="s">
        <v>130</v>
      </c>
      <c r="G63" s="39"/>
      <c r="H63" s="55">
        <v>1.9E-2</v>
      </c>
      <c r="I63" s="41">
        <v>45981.3</v>
      </c>
      <c r="J63" s="43">
        <v>659.72</v>
      </c>
      <c r="K63" s="43">
        <v>649.02</v>
      </c>
      <c r="L63" s="43">
        <v>6.22</v>
      </c>
      <c r="M63" s="43">
        <v>4.4800000000000004</v>
      </c>
      <c r="N63" s="42"/>
      <c r="O63" s="43">
        <v>0.83</v>
      </c>
      <c r="P63" s="44">
        <v>0</v>
      </c>
      <c r="BZ63" s="36"/>
      <c r="CA63" s="2" t="s">
        <v>129</v>
      </c>
      <c r="CB63" s="57"/>
    </row>
    <row r="64" spans="1:80" s="6" customFormat="1" ht="67.5" x14ac:dyDescent="0.25">
      <c r="A64" s="37" t="s">
        <v>191</v>
      </c>
      <c r="B64" s="38" t="s">
        <v>132</v>
      </c>
      <c r="C64" s="300" t="s">
        <v>133</v>
      </c>
      <c r="D64" s="301"/>
      <c r="E64" s="302"/>
      <c r="F64" s="37" t="s">
        <v>130</v>
      </c>
      <c r="G64" s="39"/>
      <c r="H64" s="55">
        <v>1.9E-2</v>
      </c>
      <c r="I64" s="41">
        <v>133510.26</v>
      </c>
      <c r="J64" s="41">
        <v>2536.69</v>
      </c>
      <c r="K64" s="42"/>
      <c r="L64" s="42"/>
      <c r="M64" s="42"/>
      <c r="N64" s="41">
        <v>2536.69</v>
      </c>
      <c r="O64" s="44">
        <v>0</v>
      </c>
      <c r="P64" s="44">
        <v>0</v>
      </c>
      <c r="BZ64" s="36"/>
      <c r="CA64" s="2" t="s">
        <v>133</v>
      </c>
      <c r="CB64" s="57"/>
    </row>
    <row r="65" spans="1:81" s="6" customFormat="1" ht="33.75" x14ac:dyDescent="0.25">
      <c r="A65" s="37" t="s">
        <v>192</v>
      </c>
      <c r="B65" s="38" t="s">
        <v>193</v>
      </c>
      <c r="C65" s="300" t="s">
        <v>194</v>
      </c>
      <c r="D65" s="301"/>
      <c r="E65" s="302"/>
      <c r="F65" s="37" t="s">
        <v>115</v>
      </c>
      <c r="G65" s="39"/>
      <c r="H65" s="59">
        <v>0.1</v>
      </c>
      <c r="I65" s="41">
        <v>36132.42</v>
      </c>
      <c r="J65" s="41">
        <v>4567.8</v>
      </c>
      <c r="K65" s="41">
        <v>2440.48</v>
      </c>
      <c r="L65" s="43">
        <v>269.45</v>
      </c>
      <c r="M65" s="41">
        <v>1857.87</v>
      </c>
      <c r="N65" s="42"/>
      <c r="O65" s="46">
        <v>3.3</v>
      </c>
      <c r="P65" s="43">
        <v>2.23</v>
      </c>
      <c r="BZ65" s="36"/>
      <c r="CA65" s="2" t="s">
        <v>194</v>
      </c>
      <c r="CB65" s="57"/>
    </row>
    <row r="66" spans="1:81" s="6" customFormat="1" ht="33.75" x14ac:dyDescent="0.25">
      <c r="A66" s="37" t="s">
        <v>195</v>
      </c>
      <c r="B66" s="38" t="s">
        <v>196</v>
      </c>
      <c r="C66" s="300" t="s">
        <v>197</v>
      </c>
      <c r="D66" s="301"/>
      <c r="E66" s="302"/>
      <c r="F66" s="37" t="s">
        <v>59</v>
      </c>
      <c r="G66" s="39"/>
      <c r="H66" s="45">
        <v>10</v>
      </c>
      <c r="I66" s="41">
        <v>1763.2</v>
      </c>
      <c r="J66" s="41">
        <v>17632</v>
      </c>
      <c r="K66" s="42"/>
      <c r="L66" s="42"/>
      <c r="M66" s="42"/>
      <c r="N66" s="41">
        <v>17632</v>
      </c>
      <c r="O66" s="44">
        <v>0</v>
      </c>
      <c r="P66" s="44">
        <v>0</v>
      </c>
      <c r="BZ66" s="36"/>
      <c r="CA66" s="2" t="s">
        <v>197</v>
      </c>
      <c r="CB66" s="57"/>
    </row>
    <row r="67" spans="1:81" s="6" customFormat="1" ht="22.5" x14ac:dyDescent="0.25">
      <c r="A67" s="37" t="s">
        <v>198</v>
      </c>
      <c r="B67" s="38" t="s">
        <v>199</v>
      </c>
      <c r="C67" s="300" t="s">
        <v>200</v>
      </c>
      <c r="D67" s="301"/>
      <c r="E67" s="302"/>
      <c r="F67" s="37" t="s">
        <v>104</v>
      </c>
      <c r="G67" s="39"/>
      <c r="H67" s="56">
        <v>1.2999999999999999E-3</v>
      </c>
      <c r="I67" s="41">
        <v>63052.67</v>
      </c>
      <c r="J67" s="43">
        <v>61.48</v>
      </c>
      <c r="K67" s="43">
        <v>61.48</v>
      </c>
      <c r="L67" s="42"/>
      <c r="M67" s="42"/>
      <c r="N67" s="42"/>
      <c r="O67" s="43">
        <v>0.09</v>
      </c>
      <c r="P67" s="44">
        <v>0</v>
      </c>
      <c r="BZ67" s="36"/>
      <c r="CA67" s="2" t="s">
        <v>200</v>
      </c>
      <c r="CB67" s="57"/>
    </row>
    <row r="68" spans="1:81" s="6" customFormat="1" ht="33.75" x14ac:dyDescent="0.25">
      <c r="A68" s="37" t="s">
        <v>201</v>
      </c>
      <c r="B68" s="38" t="s">
        <v>202</v>
      </c>
      <c r="C68" s="300" t="s">
        <v>203</v>
      </c>
      <c r="D68" s="301"/>
      <c r="E68" s="302"/>
      <c r="F68" s="37" t="s">
        <v>171</v>
      </c>
      <c r="G68" s="39"/>
      <c r="H68" s="45">
        <v>1</v>
      </c>
      <c r="I68" s="41">
        <v>5380</v>
      </c>
      <c r="J68" s="41">
        <v>4459.22</v>
      </c>
      <c r="K68" s="41">
        <v>3939.12</v>
      </c>
      <c r="L68" s="43">
        <v>95.87</v>
      </c>
      <c r="M68" s="43">
        <v>424.23</v>
      </c>
      <c r="N68" s="42"/>
      <c r="O68" s="43">
        <v>5.33</v>
      </c>
      <c r="P68" s="43">
        <v>0.51</v>
      </c>
      <c r="BZ68" s="36"/>
      <c r="CA68" s="2" t="s">
        <v>203</v>
      </c>
      <c r="CB68" s="57"/>
    </row>
    <row r="69" spans="1:81" s="6" customFormat="1" ht="67.5" x14ac:dyDescent="0.25">
      <c r="A69" s="37" t="s">
        <v>204</v>
      </c>
      <c r="B69" s="38" t="s">
        <v>205</v>
      </c>
      <c r="C69" s="300" t="s">
        <v>206</v>
      </c>
      <c r="D69" s="301"/>
      <c r="E69" s="302"/>
      <c r="F69" s="37" t="s">
        <v>207</v>
      </c>
      <c r="G69" s="39"/>
      <c r="H69" s="45">
        <v>50</v>
      </c>
      <c r="I69" s="41">
        <v>2126.34</v>
      </c>
      <c r="J69" s="41">
        <v>106317</v>
      </c>
      <c r="K69" s="42"/>
      <c r="L69" s="42"/>
      <c r="M69" s="42"/>
      <c r="N69" s="41">
        <v>106317</v>
      </c>
      <c r="O69" s="44">
        <v>0</v>
      </c>
      <c r="P69" s="44">
        <v>0</v>
      </c>
      <c r="BZ69" s="36"/>
      <c r="CA69" s="2" t="s">
        <v>206</v>
      </c>
      <c r="CB69" s="57"/>
    </row>
    <row r="70" spans="1:81" s="6" customFormat="1" ht="33.75" x14ac:dyDescent="0.25">
      <c r="A70" s="37" t="s">
        <v>208</v>
      </c>
      <c r="B70" s="38" t="s">
        <v>209</v>
      </c>
      <c r="C70" s="300" t="s">
        <v>210</v>
      </c>
      <c r="D70" s="301"/>
      <c r="E70" s="302"/>
      <c r="F70" s="37" t="s">
        <v>115</v>
      </c>
      <c r="G70" s="39"/>
      <c r="H70" s="40">
        <v>0.01</v>
      </c>
      <c r="I70" s="41">
        <v>56805.82</v>
      </c>
      <c r="J70" s="43">
        <v>428.16</v>
      </c>
      <c r="K70" s="43">
        <v>393.36</v>
      </c>
      <c r="L70" s="43">
        <v>3.78</v>
      </c>
      <c r="M70" s="43">
        <v>2.12</v>
      </c>
      <c r="N70" s="43">
        <v>28.9</v>
      </c>
      <c r="O70" s="43">
        <v>0.53</v>
      </c>
      <c r="P70" s="44">
        <v>0</v>
      </c>
      <c r="BZ70" s="36"/>
      <c r="CA70" s="2" t="s">
        <v>210</v>
      </c>
      <c r="CB70" s="57"/>
    </row>
    <row r="71" spans="1:81" s="6" customFormat="1" ht="56.25" x14ac:dyDescent="0.25">
      <c r="A71" s="37" t="s">
        <v>211</v>
      </c>
      <c r="B71" s="38" t="s">
        <v>212</v>
      </c>
      <c r="C71" s="300" t="s">
        <v>213</v>
      </c>
      <c r="D71" s="301"/>
      <c r="E71" s="302"/>
      <c r="F71" s="37" t="s">
        <v>214</v>
      </c>
      <c r="G71" s="39"/>
      <c r="H71" s="45">
        <v>1</v>
      </c>
      <c r="I71" s="41">
        <v>29856.51</v>
      </c>
      <c r="J71" s="41">
        <v>29856.51</v>
      </c>
      <c r="K71" s="42"/>
      <c r="L71" s="42"/>
      <c r="M71" s="42"/>
      <c r="N71" s="41">
        <v>29856.51</v>
      </c>
      <c r="O71" s="44">
        <v>0</v>
      </c>
      <c r="P71" s="44">
        <v>0</v>
      </c>
      <c r="BZ71" s="36"/>
      <c r="CA71" s="2" t="s">
        <v>213</v>
      </c>
      <c r="CB71" s="57"/>
    </row>
    <row r="72" spans="1:81" s="6" customFormat="1" ht="15" x14ac:dyDescent="0.25">
      <c r="A72" s="303" t="s">
        <v>215</v>
      </c>
      <c r="B72" s="303"/>
      <c r="C72" s="303"/>
      <c r="D72" s="303"/>
      <c r="E72" s="303"/>
      <c r="F72" s="303"/>
      <c r="G72" s="303"/>
      <c r="H72" s="303"/>
      <c r="I72" s="303"/>
      <c r="J72" s="303"/>
      <c r="K72" s="303"/>
      <c r="L72" s="303"/>
      <c r="M72" s="303"/>
      <c r="N72" s="303"/>
      <c r="O72" s="303"/>
      <c r="P72" s="303"/>
      <c r="BZ72" s="36"/>
      <c r="CB72" s="57" t="s">
        <v>215</v>
      </c>
    </row>
    <row r="73" spans="1:81" s="6" customFormat="1" ht="33.75" x14ac:dyDescent="0.25">
      <c r="A73" s="37" t="s">
        <v>216</v>
      </c>
      <c r="B73" s="38" t="s">
        <v>217</v>
      </c>
      <c r="C73" s="300" t="s">
        <v>218</v>
      </c>
      <c r="D73" s="301"/>
      <c r="E73" s="302"/>
      <c r="F73" s="37" t="s">
        <v>122</v>
      </c>
      <c r="G73" s="39"/>
      <c r="H73" s="40">
        <v>0.24</v>
      </c>
      <c r="I73" s="41">
        <v>10734.01</v>
      </c>
      <c r="J73" s="41">
        <v>1936.83</v>
      </c>
      <c r="K73" s="41">
        <v>1237.78</v>
      </c>
      <c r="L73" s="43">
        <v>6.03</v>
      </c>
      <c r="M73" s="43">
        <v>4.71</v>
      </c>
      <c r="N73" s="43">
        <v>688.31</v>
      </c>
      <c r="O73" s="43">
        <v>1.63</v>
      </c>
      <c r="P73" s="43">
        <v>0.01</v>
      </c>
      <c r="BZ73" s="36"/>
      <c r="CA73" s="2" t="s">
        <v>218</v>
      </c>
      <c r="CB73" s="57"/>
    </row>
    <row r="74" spans="1:81" s="6" customFormat="1" ht="22.5" x14ac:dyDescent="0.25">
      <c r="A74" s="37" t="s">
        <v>219</v>
      </c>
      <c r="B74" s="38" t="s">
        <v>220</v>
      </c>
      <c r="C74" s="300" t="s">
        <v>221</v>
      </c>
      <c r="D74" s="301"/>
      <c r="E74" s="302"/>
      <c r="F74" s="37" t="s">
        <v>122</v>
      </c>
      <c r="G74" s="39"/>
      <c r="H74" s="40">
        <v>0.24</v>
      </c>
      <c r="I74" s="41">
        <v>5970.09</v>
      </c>
      <c r="J74" s="41">
        <v>1077.8399999999999</v>
      </c>
      <c r="K74" s="43">
        <v>878.11</v>
      </c>
      <c r="L74" s="43">
        <v>6.12</v>
      </c>
      <c r="M74" s="43">
        <v>3.22</v>
      </c>
      <c r="N74" s="43">
        <v>190.39</v>
      </c>
      <c r="O74" s="43">
        <v>0.96</v>
      </c>
      <c r="P74" s="44">
        <v>0</v>
      </c>
      <c r="BZ74" s="36"/>
      <c r="CA74" s="2" t="s">
        <v>221</v>
      </c>
      <c r="CB74" s="57"/>
    </row>
    <row r="75" spans="1:81" s="6" customFormat="1" ht="22.5" x14ac:dyDescent="0.25">
      <c r="A75" s="37" t="s">
        <v>222</v>
      </c>
      <c r="B75" s="38" t="s">
        <v>223</v>
      </c>
      <c r="C75" s="300" t="s">
        <v>224</v>
      </c>
      <c r="D75" s="301"/>
      <c r="E75" s="302"/>
      <c r="F75" s="37" t="s">
        <v>122</v>
      </c>
      <c r="G75" s="39"/>
      <c r="H75" s="40">
        <v>0.24</v>
      </c>
      <c r="I75" s="41">
        <v>1848.5</v>
      </c>
      <c r="J75" s="43">
        <v>671.91</v>
      </c>
      <c r="K75" s="43">
        <v>602.14</v>
      </c>
      <c r="L75" s="43">
        <v>11.11</v>
      </c>
      <c r="M75" s="43">
        <v>6.43</v>
      </c>
      <c r="N75" s="43">
        <v>52.23</v>
      </c>
      <c r="O75" s="43">
        <v>0.77</v>
      </c>
      <c r="P75" s="43">
        <v>0.01</v>
      </c>
      <c r="BZ75" s="36"/>
      <c r="CA75" s="2" t="s">
        <v>224</v>
      </c>
      <c r="CB75" s="57"/>
    </row>
    <row r="76" spans="1:81" s="6" customFormat="1" ht="15" x14ac:dyDescent="0.25">
      <c r="A76" s="304" t="s">
        <v>225</v>
      </c>
      <c r="B76" s="305"/>
      <c r="C76" s="305"/>
      <c r="D76" s="305"/>
      <c r="E76" s="305"/>
      <c r="F76" s="305"/>
      <c r="G76" s="305"/>
      <c r="H76" s="305"/>
      <c r="I76" s="306"/>
      <c r="J76" s="47"/>
      <c r="K76" s="47"/>
      <c r="L76" s="47"/>
      <c r="M76" s="47"/>
      <c r="N76" s="47"/>
      <c r="O76" s="61">
        <v>91.322331500000004</v>
      </c>
      <c r="P76" s="61">
        <v>12.2426549</v>
      </c>
      <c r="BZ76" s="36"/>
      <c r="CB76" s="57"/>
      <c r="CC76" s="48" t="s">
        <v>225</v>
      </c>
    </row>
    <row r="77" spans="1:81" s="6" customFormat="1" ht="15" x14ac:dyDescent="0.25">
      <c r="A77" s="299" t="s">
        <v>226</v>
      </c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BZ77" s="36" t="s">
        <v>226</v>
      </c>
      <c r="CB77" s="57"/>
      <c r="CC77" s="48"/>
    </row>
    <row r="78" spans="1:81" s="6" customFormat="1" ht="45" x14ac:dyDescent="0.25">
      <c r="A78" s="37" t="s">
        <v>227</v>
      </c>
      <c r="B78" s="38" t="s">
        <v>228</v>
      </c>
      <c r="C78" s="300" t="s">
        <v>229</v>
      </c>
      <c r="D78" s="301"/>
      <c r="E78" s="302"/>
      <c r="F78" s="37" t="s">
        <v>214</v>
      </c>
      <c r="G78" s="39"/>
      <c r="H78" s="45">
        <v>1</v>
      </c>
      <c r="I78" s="41">
        <v>36968.67</v>
      </c>
      <c r="J78" s="41">
        <v>42477.3</v>
      </c>
      <c r="K78" s="41">
        <v>26339.98</v>
      </c>
      <c r="L78" s="41">
        <v>10628.69</v>
      </c>
      <c r="M78" s="41">
        <v>5508.63</v>
      </c>
      <c r="N78" s="42"/>
      <c r="O78" s="46">
        <v>31.2</v>
      </c>
      <c r="P78" s="43">
        <v>4.93</v>
      </c>
      <c r="BZ78" s="36"/>
      <c r="CA78" s="2" t="s">
        <v>229</v>
      </c>
      <c r="CB78" s="57"/>
      <c r="CC78" s="48"/>
    </row>
    <row r="79" spans="1:81" s="6" customFormat="1" ht="33.75" x14ac:dyDescent="0.25">
      <c r="A79" s="37" t="s">
        <v>230</v>
      </c>
      <c r="B79" s="38" t="s">
        <v>231</v>
      </c>
      <c r="C79" s="300" t="s">
        <v>232</v>
      </c>
      <c r="D79" s="301"/>
      <c r="E79" s="302"/>
      <c r="F79" s="37" t="s">
        <v>59</v>
      </c>
      <c r="G79" s="39"/>
      <c r="H79" s="45">
        <v>1</v>
      </c>
      <c r="I79" s="41">
        <v>50408.639999999999</v>
      </c>
      <c r="J79" s="41">
        <v>57627.64</v>
      </c>
      <c r="K79" s="41">
        <v>22958.23</v>
      </c>
      <c r="L79" s="41">
        <v>9775.41</v>
      </c>
      <c r="M79" s="41">
        <v>6759.84</v>
      </c>
      <c r="N79" s="41">
        <v>18134.16</v>
      </c>
      <c r="O79" s="46">
        <v>27.6</v>
      </c>
      <c r="P79" s="43">
        <v>6.98</v>
      </c>
      <c r="BZ79" s="36"/>
      <c r="CA79" s="2" t="s">
        <v>232</v>
      </c>
      <c r="CB79" s="57"/>
      <c r="CC79" s="48"/>
    </row>
    <row r="80" spans="1:81" s="6" customFormat="1" ht="22.5" x14ac:dyDescent="0.25">
      <c r="A80" s="37" t="s">
        <v>233</v>
      </c>
      <c r="B80" s="38" t="s">
        <v>234</v>
      </c>
      <c r="C80" s="300" t="s">
        <v>235</v>
      </c>
      <c r="D80" s="301"/>
      <c r="E80" s="302"/>
      <c r="F80" s="37" t="s">
        <v>214</v>
      </c>
      <c r="G80" s="39"/>
      <c r="H80" s="45">
        <v>2</v>
      </c>
      <c r="I80" s="41">
        <v>2756.15</v>
      </c>
      <c r="J80" s="41">
        <v>5993.62</v>
      </c>
      <c r="K80" s="41">
        <v>4575.01</v>
      </c>
      <c r="L80" s="43">
        <v>572.64</v>
      </c>
      <c r="M80" s="43">
        <v>389.83</v>
      </c>
      <c r="N80" s="43">
        <v>456.14</v>
      </c>
      <c r="O80" s="46">
        <v>5.5</v>
      </c>
      <c r="P80" s="46">
        <v>0.4</v>
      </c>
      <c r="BZ80" s="36"/>
      <c r="CA80" s="2" t="s">
        <v>235</v>
      </c>
      <c r="CB80" s="57"/>
      <c r="CC80" s="48"/>
    </row>
    <row r="81" spans="1:84" s="6" customFormat="1" ht="15" x14ac:dyDescent="0.25">
      <c r="A81" s="37" t="s">
        <v>236</v>
      </c>
      <c r="B81" s="38" t="s">
        <v>237</v>
      </c>
      <c r="C81" s="300" t="s">
        <v>238</v>
      </c>
      <c r="D81" s="301"/>
      <c r="E81" s="302"/>
      <c r="F81" s="37" t="s">
        <v>214</v>
      </c>
      <c r="G81" s="39"/>
      <c r="H81" s="45">
        <v>1</v>
      </c>
      <c r="I81" s="41">
        <v>572.88</v>
      </c>
      <c r="J81" s="43">
        <v>572.88</v>
      </c>
      <c r="K81" s="42"/>
      <c r="L81" s="42"/>
      <c r="M81" s="42"/>
      <c r="N81" s="43">
        <v>572.88</v>
      </c>
      <c r="O81" s="44">
        <v>0</v>
      </c>
      <c r="P81" s="44">
        <v>0</v>
      </c>
      <c r="BZ81" s="36"/>
      <c r="CA81" s="2" t="s">
        <v>238</v>
      </c>
      <c r="CB81" s="57"/>
      <c r="CC81" s="48"/>
    </row>
    <row r="82" spans="1:84" s="6" customFormat="1" ht="22.5" x14ac:dyDescent="0.25">
      <c r="A82" s="37" t="s">
        <v>239</v>
      </c>
      <c r="B82" s="38" t="s">
        <v>240</v>
      </c>
      <c r="C82" s="300" t="s">
        <v>241</v>
      </c>
      <c r="D82" s="301"/>
      <c r="E82" s="302"/>
      <c r="F82" s="37" t="s">
        <v>59</v>
      </c>
      <c r="G82" s="39"/>
      <c r="H82" s="45">
        <v>1</v>
      </c>
      <c r="I82" s="41">
        <v>362897.63</v>
      </c>
      <c r="J82" s="41">
        <v>362897.63</v>
      </c>
      <c r="K82" s="42"/>
      <c r="L82" s="42"/>
      <c r="M82" s="42"/>
      <c r="N82" s="42"/>
      <c r="O82" s="44">
        <v>0</v>
      </c>
      <c r="P82" s="44">
        <v>0</v>
      </c>
      <c r="BZ82" s="36"/>
      <c r="CA82" s="2" t="s">
        <v>241</v>
      </c>
      <c r="CB82" s="57"/>
      <c r="CC82" s="48"/>
    </row>
    <row r="83" spans="1:84" s="6" customFormat="1" ht="22.5" x14ac:dyDescent="0.25">
      <c r="A83" s="37" t="s">
        <v>242</v>
      </c>
      <c r="B83" s="38" t="s">
        <v>243</v>
      </c>
      <c r="C83" s="300" t="s">
        <v>244</v>
      </c>
      <c r="D83" s="301"/>
      <c r="E83" s="302"/>
      <c r="F83" s="37" t="s">
        <v>59</v>
      </c>
      <c r="G83" s="39"/>
      <c r="H83" s="45">
        <v>1</v>
      </c>
      <c r="I83" s="41">
        <v>325737.5</v>
      </c>
      <c r="J83" s="41">
        <v>325737.5</v>
      </c>
      <c r="K83" s="42"/>
      <c r="L83" s="42"/>
      <c r="M83" s="42"/>
      <c r="N83" s="42"/>
      <c r="O83" s="44">
        <v>0</v>
      </c>
      <c r="P83" s="44">
        <v>0</v>
      </c>
      <c r="BZ83" s="36"/>
      <c r="CA83" s="2" t="s">
        <v>244</v>
      </c>
      <c r="CB83" s="57"/>
      <c r="CC83" s="48"/>
    </row>
    <row r="84" spans="1:84" s="6" customFormat="1" ht="15" x14ac:dyDescent="0.25">
      <c r="A84" s="304" t="s">
        <v>245</v>
      </c>
      <c r="B84" s="305"/>
      <c r="C84" s="305"/>
      <c r="D84" s="305"/>
      <c r="E84" s="305"/>
      <c r="F84" s="305"/>
      <c r="G84" s="305"/>
      <c r="H84" s="305"/>
      <c r="I84" s="306"/>
      <c r="J84" s="47"/>
      <c r="K84" s="47"/>
      <c r="L84" s="47"/>
      <c r="M84" s="47"/>
      <c r="N84" s="47"/>
      <c r="O84" s="62">
        <v>64.3</v>
      </c>
      <c r="P84" s="63">
        <v>12.31</v>
      </c>
      <c r="BZ84" s="36"/>
      <c r="CB84" s="57"/>
      <c r="CC84" s="48" t="s">
        <v>245</v>
      </c>
    </row>
    <row r="85" spans="1:84" s="6" customFormat="1" ht="15" x14ac:dyDescent="0.25">
      <c r="A85" s="304" t="s">
        <v>74</v>
      </c>
      <c r="B85" s="305"/>
      <c r="C85" s="305"/>
      <c r="D85" s="305"/>
      <c r="E85" s="305"/>
      <c r="F85" s="305"/>
      <c r="G85" s="305"/>
      <c r="H85" s="305"/>
      <c r="I85" s="306"/>
      <c r="J85" s="47"/>
      <c r="K85" s="47"/>
      <c r="L85" s="47"/>
      <c r="M85" s="47"/>
      <c r="N85" s="47"/>
      <c r="O85" s="47"/>
      <c r="P85" s="47"/>
      <c r="CD85" s="48" t="s">
        <v>74</v>
      </c>
    </row>
    <row r="86" spans="1:84" s="6" customFormat="1" ht="15" x14ac:dyDescent="0.25">
      <c r="A86" s="307" t="s">
        <v>75</v>
      </c>
      <c r="B86" s="308"/>
      <c r="C86" s="308"/>
      <c r="D86" s="308"/>
      <c r="E86" s="308"/>
      <c r="F86" s="308"/>
      <c r="G86" s="308"/>
      <c r="H86" s="308"/>
      <c r="I86" s="309"/>
      <c r="J86" s="41">
        <v>654705.16</v>
      </c>
      <c r="K86" s="42"/>
      <c r="L86" s="42"/>
      <c r="M86" s="42"/>
      <c r="N86" s="42"/>
      <c r="O86" s="42"/>
      <c r="P86" s="42"/>
      <c r="CD86" s="48"/>
      <c r="CE86" s="2" t="s">
        <v>75</v>
      </c>
    </row>
    <row r="87" spans="1:84" s="6" customFormat="1" ht="15" x14ac:dyDescent="0.25">
      <c r="A87" s="307" t="s">
        <v>246</v>
      </c>
      <c r="B87" s="308"/>
      <c r="C87" s="308"/>
      <c r="D87" s="308"/>
      <c r="E87" s="308"/>
      <c r="F87" s="308"/>
      <c r="G87" s="308"/>
      <c r="H87" s="308"/>
      <c r="I87" s="309"/>
      <c r="J87" s="41">
        <v>765892.06</v>
      </c>
      <c r="K87" s="42"/>
      <c r="L87" s="42"/>
      <c r="M87" s="42"/>
      <c r="N87" s="42"/>
      <c r="O87" s="42"/>
      <c r="P87" s="42"/>
      <c r="CD87" s="48"/>
      <c r="CE87" s="2" t="s">
        <v>246</v>
      </c>
    </row>
    <row r="88" spans="1:84" s="6" customFormat="1" ht="15" x14ac:dyDescent="0.25">
      <c r="A88" s="307" t="s">
        <v>247</v>
      </c>
      <c r="B88" s="308"/>
      <c r="C88" s="308"/>
      <c r="D88" s="308"/>
      <c r="E88" s="308"/>
      <c r="F88" s="308"/>
      <c r="G88" s="308"/>
      <c r="H88" s="308"/>
      <c r="I88" s="309"/>
      <c r="J88" s="41">
        <v>127418.34</v>
      </c>
      <c r="K88" s="42"/>
      <c r="L88" s="42"/>
      <c r="M88" s="42"/>
      <c r="N88" s="42"/>
      <c r="O88" s="42"/>
      <c r="P88" s="42"/>
      <c r="CD88" s="48"/>
      <c r="CE88" s="2" t="s">
        <v>247</v>
      </c>
    </row>
    <row r="89" spans="1:84" s="6" customFormat="1" ht="15" x14ac:dyDescent="0.25">
      <c r="A89" s="307" t="s">
        <v>248</v>
      </c>
      <c r="B89" s="308"/>
      <c r="C89" s="308"/>
      <c r="D89" s="308"/>
      <c r="E89" s="308"/>
      <c r="F89" s="308"/>
      <c r="G89" s="308"/>
      <c r="H89" s="308"/>
      <c r="I89" s="309"/>
      <c r="J89" s="41">
        <v>688635.13</v>
      </c>
      <c r="K89" s="42"/>
      <c r="L89" s="42"/>
      <c r="M89" s="42"/>
      <c r="N89" s="42"/>
      <c r="O89" s="42"/>
      <c r="P89" s="42"/>
      <c r="CD89" s="48"/>
      <c r="CE89" s="2" t="s">
        <v>248</v>
      </c>
    </row>
    <row r="90" spans="1:84" s="6" customFormat="1" ht="15" x14ac:dyDescent="0.25">
      <c r="A90" s="307" t="s">
        <v>82</v>
      </c>
      <c r="B90" s="308"/>
      <c r="C90" s="308"/>
      <c r="D90" s="308"/>
      <c r="E90" s="308"/>
      <c r="F90" s="308"/>
      <c r="G90" s="308"/>
      <c r="H90" s="308"/>
      <c r="I90" s="309"/>
      <c r="J90" s="41">
        <v>147456.44</v>
      </c>
      <c r="K90" s="42"/>
      <c r="L90" s="42"/>
      <c r="M90" s="42"/>
      <c r="N90" s="42"/>
      <c r="O90" s="42"/>
      <c r="P90" s="42"/>
      <c r="CD90" s="48"/>
      <c r="CE90" s="2" t="s">
        <v>82</v>
      </c>
    </row>
    <row r="91" spans="1:84" s="6" customFormat="1" ht="15" x14ac:dyDescent="0.25">
      <c r="A91" s="307" t="s">
        <v>83</v>
      </c>
      <c r="B91" s="308"/>
      <c r="C91" s="308"/>
      <c r="D91" s="308"/>
      <c r="E91" s="308"/>
      <c r="F91" s="308"/>
      <c r="G91" s="308"/>
      <c r="H91" s="308"/>
      <c r="I91" s="309"/>
      <c r="J91" s="41">
        <v>150418.76999999999</v>
      </c>
      <c r="K91" s="42"/>
      <c r="L91" s="42"/>
      <c r="M91" s="42"/>
      <c r="N91" s="42"/>
      <c r="O91" s="42"/>
      <c r="P91" s="42"/>
      <c r="CD91" s="48"/>
      <c r="CE91" s="2" t="s">
        <v>83</v>
      </c>
    </row>
    <row r="92" spans="1:84" s="6" customFormat="1" ht="15" x14ac:dyDescent="0.25">
      <c r="A92" s="307" t="s">
        <v>84</v>
      </c>
      <c r="B92" s="308"/>
      <c r="C92" s="308"/>
      <c r="D92" s="308"/>
      <c r="E92" s="308"/>
      <c r="F92" s="308"/>
      <c r="G92" s="308"/>
      <c r="H92" s="308"/>
      <c r="I92" s="309"/>
      <c r="J92" s="41">
        <v>88186.47</v>
      </c>
      <c r="K92" s="42"/>
      <c r="L92" s="42"/>
      <c r="M92" s="42"/>
      <c r="N92" s="42"/>
      <c r="O92" s="42"/>
      <c r="P92" s="42"/>
      <c r="CD92" s="48"/>
      <c r="CE92" s="2" t="s">
        <v>84</v>
      </c>
    </row>
    <row r="93" spans="1:84" s="6" customFormat="1" ht="15" x14ac:dyDescent="0.25">
      <c r="A93" s="304" t="s">
        <v>85</v>
      </c>
      <c r="B93" s="305"/>
      <c r="C93" s="305"/>
      <c r="D93" s="305"/>
      <c r="E93" s="305"/>
      <c r="F93" s="305"/>
      <c r="G93" s="305"/>
      <c r="H93" s="305"/>
      <c r="I93" s="306"/>
      <c r="J93" s="49">
        <v>1581945.53</v>
      </c>
      <c r="K93" s="47"/>
      <c r="L93" s="47"/>
      <c r="M93" s="47"/>
      <c r="N93" s="47"/>
      <c r="O93" s="61">
        <v>155.6223315</v>
      </c>
      <c r="P93" s="61">
        <v>24.5526549</v>
      </c>
      <c r="CD93" s="48"/>
      <c r="CF93" s="48" t="s">
        <v>85</v>
      </c>
    </row>
    <row r="94" spans="1:84" s="6" customFormat="1" ht="15" x14ac:dyDescent="0.25">
      <c r="A94" s="307" t="s">
        <v>86</v>
      </c>
      <c r="B94" s="308"/>
      <c r="C94" s="308"/>
      <c r="D94" s="308"/>
      <c r="E94" s="308"/>
      <c r="F94" s="308"/>
      <c r="G94" s="308"/>
      <c r="H94" s="308"/>
      <c r="I94" s="309"/>
      <c r="J94" s="42"/>
      <c r="K94" s="42"/>
      <c r="L94" s="42"/>
      <c r="M94" s="42"/>
      <c r="N94" s="42"/>
      <c r="O94" s="42"/>
      <c r="P94" s="42"/>
      <c r="CD94" s="48"/>
      <c r="CE94" s="2" t="s">
        <v>86</v>
      </c>
      <c r="CF94" s="48"/>
    </row>
    <row r="95" spans="1:84" s="6" customFormat="1" ht="15" x14ac:dyDescent="0.25">
      <c r="A95" s="307" t="s">
        <v>249</v>
      </c>
      <c r="B95" s="308"/>
      <c r="C95" s="308"/>
      <c r="D95" s="308"/>
      <c r="E95" s="308"/>
      <c r="F95" s="308"/>
      <c r="G95" s="308"/>
      <c r="H95" s="308"/>
      <c r="I95" s="309"/>
      <c r="J95" s="41">
        <v>688635.13</v>
      </c>
      <c r="K95" s="42"/>
      <c r="L95" s="42"/>
      <c r="M95" s="42"/>
      <c r="N95" s="42"/>
      <c r="O95" s="42"/>
      <c r="P95" s="42"/>
      <c r="CD95" s="48"/>
      <c r="CE95" s="2" t="s">
        <v>249</v>
      </c>
      <c r="CF95" s="48"/>
    </row>
    <row r="96" spans="1:84" s="6" customFormat="1" ht="15" x14ac:dyDescent="0.25">
      <c r="A96" s="307" t="s">
        <v>87</v>
      </c>
      <c r="B96" s="308"/>
      <c r="C96" s="308"/>
      <c r="D96" s="308"/>
      <c r="E96" s="308"/>
      <c r="F96" s="308"/>
      <c r="G96" s="308"/>
      <c r="H96" s="308"/>
      <c r="I96" s="309"/>
      <c r="J96" s="42"/>
      <c r="K96" s="42"/>
      <c r="L96" s="42"/>
      <c r="M96" s="42"/>
      <c r="N96" s="42"/>
      <c r="O96" s="42"/>
      <c r="P96" s="42"/>
      <c r="CD96" s="48"/>
      <c r="CE96" s="2" t="s">
        <v>87</v>
      </c>
      <c r="CF96" s="48"/>
    </row>
    <row r="97" spans="1:84" s="6" customFormat="1" ht="15" x14ac:dyDescent="0.25">
      <c r="A97" s="307" t="s">
        <v>250</v>
      </c>
      <c r="B97" s="308"/>
      <c r="C97" s="308"/>
      <c r="D97" s="308"/>
      <c r="E97" s="308"/>
      <c r="F97" s="308"/>
      <c r="G97" s="308"/>
      <c r="H97" s="308"/>
      <c r="I97" s="309"/>
      <c r="J97" s="42"/>
      <c r="K97" s="42"/>
      <c r="L97" s="42"/>
      <c r="M97" s="42"/>
      <c r="N97" s="42"/>
      <c r="O97" s="42"/>
      <c r="P97" s="42"/>
      <c r="CD97" s="48"/>
      <c r="CE97" s="2" t="s">
        <v>250</v>
      </c>
      <c r="CF97" s="48"/>
    </row>
    <row r="98" spans="1:84" s="6" customFormat="1" ht="3" customHeight="1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3"/>
      <c r="M98" s="53"/>
      <c r="N98" s="53"/>
      <c r="O98" s="54"/>
      <c r="P98" s="54"/>
    </row>
    <row r="99" spans="1:84" s="6" customFormat="1" ht="53.2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84" s="6" customFormat="1" ht="15" x14ac:dyDescent="0.25">
      <c r="A100" s="7"/>
      <c r="B100" s="7"/>
      <c r="C100" s="7"/>
      <c r="D100" s="7"/>
      <c r="E100" s="7"/>
      <c r="F100" s="7"/>
      <c r="G100" s="7"/>
      <c r="H100" s="19"/>
      <c r="I100" s="310"/>
      <c r="J100" s="310"/>
      <c r="K100" s="310"/>
      <c r="L100" s="7"/>
      <c r="M100" s="7"/>
      <c r="N100" s="7"/>
      <c r="O100" s="7"/>
      <c r="P100" s="7"/>
    </row>
    <row r="101" spans="1:84" s="6" customFormat="1" ht="1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84" s="6" customFormat="1" ht="1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</sheetData>
  <mergeCells count="98">
    <mergeCell ref="I100:K100"/>
    <mergeCell ref="A93:I93"/>
    <mergeCell ref="A94:I94"/>
    <mergeCell ref="A95:I95"/>
    <mergeCell ref="A96:I96"/>
    <mergeCell ref="A97:I97"/>
    <mergeCell ref="A88:I88"/>
    <mergeCell ref="A89:I89"/>
    <mergeCell ref="A90:I90"/>
    <mergeCell ref="A91:I91"/>
    <mergeCell ref="A92:I92"/>
    <mergeCell ref="C83:E83"/>
    <mergeCell ref="A84:I84"/>
    <mergeCell ref="A85:I85"/>
    <mergeCell ref="A86:I86"/>
    <mergeCell ref="A87:I87"/>
    <mergeCell ref="C78:E78"/>
    <mergeCell ref="C79:E79"/>
    <mergeCell ref="C80:E80"/>
    <mergeCell ref="C81:E81"/>
    <mergeCell ref="C82:E82"/>
    <mergeCell ref="C73:E73"/>
    <mergeCell ref="C74:E74"/>
    <mergeCell ref="C75:E75"/>
    <mergeCell ref="A76:I76"/>
    <mergeCell ref="A77:P77"/>
    <mergeCell ref="C68:E68"/>
    <mergeCell ref="C69:E69"/>
    <mergeCell ref="C70:E70"/>
    <mergeCell ref="C71:E71"/>
    <mergeCell ref="A72:P72"/>
    <mergeCell ref="C63:E63"/>
    <mergeCell ref="C64:E64"/>
    <mergeCell ref="C65:E65"/>
    <mergeCell ref="C66:E66"/>
    <mergeCell ref="C67:E67"/>
    <mergeCell ref="C58:E58"/>
    <mergeCell ref="C59:E59"/>
    <mergeCell ref="A60:P60"/>
    <mergeCell ref="C61:E61"/>
    <mergeCell ref="C62:E62"/>
    <mergeCell ref="C53:E53"/>
    <mergeCell ref="C54:E54"/>
    <mergeCell ref="C55:E55"/>
    <mergeCell ref="C56:E56"/>
    <mergeCell ref="A57:P57"/>
    <mergeCell ref="C48:E48"/>
    <mergeCell ref="C49:E49"/>
    <mergeCell ref="A50:P50"/>
    <mergeCell ref="C51:E51"/>
    <mergeCell ref="C52:E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A36:P36"/>
    <mergeCell ref="C37:E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38</vt:i4>
      </vt:variant>
    </vt:vector>
  </HeadingPairs>
  <TitlesOfParts>
    <vt:vector size="60" baseType="lpstr">
      <vt:lpstr>сводка затрат</vt:lpstr>
      <vt:lpstr>ССРСС</vt:lpstr>
      <vt:lpstr>Цена МАТ и ОБ по ТКП</vt:lpstr>
      <vt:lpstr>ИЦИ</vt:lpstr>
      <vt:lpstr>01-01-01</vt:lpstr>
      <vt:lpstr>01-01-02</vt:lpstr>
      <vt:lpstr>01-01-03</vt:lpstr>
      <vt:lpstr>01-01-04</vt:lpstr>
      <vt:lpstr>02-01-01</vt:lpstr>
      <vt:lpstr>02-01-02</vt:lpstr>
      <vt:lpstr>02-01-03</vt:lpstr>
      <vt:lpstr>02-01-04</vt:lpstr>
      <vt:lpstr>02-01-05</vt:lpstr>
      <vt:lpstr>09-01-01</vt:lpstr>
      <vt:lpstr>09-01-02</vt:lpstr>
      <vt:lpstr>09-01-03</vt:lpstr>
      <vt:lpstr>09-01-04</vt:lpstr>
      <vt:lpstr>09-01-05</vt:lpstr>
      <vt:lpstr>12-01-01</vt:lpstr>
      <vt:lpstr>12-01-02</vt:lpstr>
      <vt:lpstr>12-01-03</vt:lpstr>
      <vt:lpstr>12-01-04</vt:lpstr>
      <vt:lpstr>'01-01-01'!Заголовки_для_печати</vt:lpstr>
      <vt:lpstr>'01-01-02'!Заголовки_для_печати</vt:lpstr>
      <vt:lpstr>'01-01-03'!Заголовки_для_печати</vt:lpstr>
      <vt:lpstr>'01-01-04'!Заголовки_для_печати</vt:lpstr>
      <vt:lpstr>'02-01-01'!Заголовки_для_печати</vt:lpstr>
      <vt:lpstr>'02-01-02'!Заголовки_для_печати</vt:lpstr>
      <vt:lpstr>'02-01-03'!Заголовки_для_печати</vt:lpstr>
      <vt:lpstr>'02-01-04'!Заголовки_для_печати</vt:lpstr>
      <vt:lpstr>'02-01-05'!Заголовки_для_печати</vt:lpstr>
      <vt:lpstr>'09-01-01'!Заголовки_для_печати</vt:lpstr>
      <vt:lpstr>'09-01-02'!Заголовки_для_печати</vt:lpstr>
      <vt:lpstr>'09-01-03'!Заголовки_для_печати</vt:lpstr>
      <vt:lpstr>'09-01-04'!Заголовки_для_печати</vt:lpstr>
      <vt:lpstr>'09-01-05'!Заголовки_для_печати</vt:lpstr>
      <vt:lpstr>'12-01-01'!Заголовки_для_печати</vt:lpstr>
      <vt:lpstr>'12-01-02'!Заголовки_для_печати</vt:lpstr>
      <vt:lpstr>'12-01-03'!Заголовки_для_печати</vt:lpstr>
      <vt:lpstr>'12-01-04'!Заголовки_для_печати</vt:lpstr>
      <vt:lpstr>ССРСС!Заголовки_для_печати</vt:lpstr>
      <vt:lpstr>'01-01-01'!Область_печати</vt:lpstr>
      <vt:lpstr>'01-01-02'!Область_печати</vt:lpstr>
      <vt:lpstr>'01-01-03'!Область_печати</vt:lpstr>
      <vt:lpstr>'01-01-04'!Область_печати</vt:lpstr>
      <vt:lpstr>'02-01-01'!Область_печати</vt:lpstr>
      <vt:lpstr>'02-01-02'!Область_печати</vt:lpstr>
      <vt:lpstr>'02-01-03'!Область_печати</vt:lpstr>
      <vt:lpstr>'02-01-04'!Область_печати</vt:lpstr>
      <vt:lpstr>'02-01-05'!Область_печати</vt:lpstr>
      <vt:lpstr>'09-01-01'!Область_печати</vt:lpstr>
      <vt:lpstr>'09-01-02'!Область_печати</vt:lpstr>
      <vt:lpstr>'09-01-03'!Область_печати</vt:lpstr>
      <vt:lpstr>'09-01-04'!Область_печати</vt:lpstr>
      <vt:lpstr>'09-01-05'!Область_печати</vt:lpstr>
      <vt:lpstr>'12-01-01'!Область_печати</vt:lpstr>
      <vt:lpstr>'12-01-02'!Область_печати</vt:lpstr>
      <vt:lpstr>'12-01-03'!Область_печати</vt:lpstr>
      <vt:lpstr>'12-01-04'!Область_печати</vt:lpstr>
      <vt:lpstr>ССРСС!Область_печати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Лиморенко Анна Игоревна</cp:lastModifiedBy>
  <dcterms:created xsi:type="dcterms:W3CDTF">2025-10-31T08:02:51Z</dcterms:created>
  <dcterms:modified xsi:type="dcterms:W3CDTF">2025-11-02T03:12:14Z</dcterms:modified>
</cp:coreProperties>
</file>